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Обмен\МАРИНА ФАБРИЧНЫХ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494" i="1" l="1"/>
  <c r="I494" i="1"/>
  <c r="H494" i="1"/>
  <c r="G494" i="1"/>
  <c r="F494" i="1"/>
  <c r="H475" i="1" l="1"/>
  <c r="G475" i="1"/>
  <c r="G447" i="1"/>
  <c r="J433" i="1"/>
  <c r="I433" i="1"/>
  <c r="H433" i="1"/>
  <c r="G433" i="1"/>
  <c r="I405" i="1"/>
  <c r="G405" i="1"/>
  <c r="H391" i="1"/>
  <c r="I363" i="1"/>
  <c r="H363" i="1"/>
  <c r="G363" i="1"/>
  <c r="J349" i="1"/>
  <c r="I349" i="1"/>
  <c r="G321" i="1"/>
  <c r="F321" i="1"/>
  <c r="J307" i="1"/>
  <c r="I307" i="1"/>
  <c r="H307" i="1"/>
  <c r="J195" i="1"/>
  <c r="I195" i="1"/>
  <c r="H195" i="1"/>
  <c r="G195" i="1"/>
  <c r="H181" i="1"/>
  <c r="G181" i="1"/>
  <c r="J153" i="1"/>
  <c r="I153" i="1"/>
  <c r="G153" i="1"/>
  <c r="F153" i="1"/>
  <c r="J111" i="1"/>
  <c r="I111" i="1"/>
  <c r="H111" i="1"/>
  <c r="J97" i="1"/>
  <c r="I97" i="1"/>
  <c r="H97" i="1"/>
  <c r="G97" i="1"/>
  <c r="I69" i="1"/>
  <c r="H69" i="1"/>
  <c r="G69" i="1"/>
  <c r="H55" i="1"/>
  <c r="G55" i="1"/>
  <c r="I27" i="1" l="1"/>
  <c r="G27" i="1"/>
  <c r="J13" i="1"/>
  <c r="I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B490" i="1"/>
  <c r="A490" i="1"/>
  <c r="B480" i="1"/>
  <c r="A480" i="1"/>
  <c r="J479" i="1"/>
  <c r="I479" i="1"/>
  <c r="H479" i="1"/>
  <c r="G479" i="1"/>
  <c r="F479" i="1"/>
  <c r="B476" i="1"/>
  <c r="A476" i="1"/>
  <c r="L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L433" i="1"/>
  <c r="J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H383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F326" i="1"/>
  <c r="B322" i="1"/>
  <c r="A322" i="1"/>
  <c r="B312" i="1"/>
  <c r="A312" i="1"/>
  <c r="J311" i="1"/>
  <c r="I311" i="1"/>
  <c r="H311" i="1"/>
  <c r="G311" i="1"/>
  <c r="F311" i="1"/>
  <c r="B308" i="1"/>
  <c r="A308" i="1"/>
  <c r="L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G17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31" i="1"/>
  <c r="I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L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H47" i="1" s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I47" i="1" l="1"/>
  <c r="F89" i="1"/>
  <c r="H173" i="1"/>
  <c r="J257" i="1"/>
  <c r="G299" i="1"/>
  <c r="I383" i="1"/>
  <c r="F425" i="1"/>
  <c r="J593" i="1"/>
  <c r="J47" i="1"/>
  <c r="F215" i="1"/>
  <c r="H299" i="1"/>
  <c r="H89" i="1"/>
  <c r="J173" i="1"/>
  <c r="F341" i="1"/>
  <c r="G551" i="1"/>
  <c r="I89" i="1"/>
  <c r="F131" i="1"/>
  <c r="H551" i="1"/>
  <c r="J89" i="1"/>
  <c r="G89" i="1"/>
  <c r="I173" i="1"/>
  <c r="J383" i="1"/>
  <c r="F551" i="1"/>
  <c r="G215" i="1"/>
  <c r="I299" i="1"/>
  <c r="H215" i="1"/>
  <c r="J299" i="1"/>
  <c r="G341" i="1"/>
  <c r="F467" i="1"/>
  <c r="G131" i="1"/>
  <c r="I215" i="1"/>
  <c r="F257" i="1"/>
  <c r="H341" i="1"/>
  <c r="J425" i="1"/>
  <c r="G467" i="1"/>
  <c r="I551" i="1"/>
  <c r="F593" i="1"/>
  <c r="F47" i="1"/>
  <c r="H131" i="1"/>
  <c r="J215" i="1"/>
  <c r="G257" i="1"/>
  <c r="I341" i="1"/>
  <c r="F383" i="1"/>
  <c r="H467" i="1"/>
  <c r="J551" i="1"/>
  <c r="G593" i="1"/>
  <c r="G47" i="1"/>
  <c r="I131" i="1"/>
  <c r="F173" i="1"/>
  <c r="H257" i="1"/>
  <c r="J341" i="1"/>
  <c r="G383" i="1"/>
  <c r="I467" i="1"/>
  <c r="F509" i="1"/>
  <c r="H593" i="1"/>
  <c r="H594" i="1" l="1"/>
  <c r="J594" i="1"/>
  <c r="G594" i="1"/>
  <c r="I594" i="1"/>
  <c r="F594" i="1"/>
  <c r="L311" i="1"/>
  <c r="L341" i="1"/>
  <c r="L383" i="1"/>
  <c r="L353" i="1"/>
  <c r="L207" i="1"/>
  <c r="L256" i="1"/>
  <c r="L425" i="1"/>
  <c r="L395" i="1"/>
  <c r="L333" i="1"/>
  <c r="L88" i="1"/>
  <c r="L326" i="1"/>
  <c r="L321" i="1"/>
  <c r="L521" i="1"/>
  <c r="L551" i="1"/>
  <c r="L214" i="1"/>
  <c r="L237" i="1"/>
  <c r="L242" i="1"/>
  <c r="L32" i="1"/>
  <c r="L27" i="1"/>
  <c r="L46" i="1"/>
  <c r="L249" i="1"/>
  <c r="L299" i="1"/>
  <c r="L269" i="1"/>
  <c r="L489" i="1"/>
  <c r="L494" i="1"/>
  <c r="L459" i="1"/>
  <c r="L509" i="1"/>
  <c r="L479" i="1"/>
  <c r="L279" i="1"/>
  <c r="L284" i="1"/>
  <c r="L69" i="1"/>
  <c r="L74" i="1"/>
  <c r="L563" i="1"/>
  <c r="L593" i="1"/>
  <c r="L130" i="1"/>
  <c r="L172" i="1"/>
  <c r="L405" i="1"/>
  <c r="L410" i="1"/>
  <c r="L592" i="1"/>
  <c r="L452" i="1"/>
  <c r="L447" i="1"/>
  <c r="L39" i="1"/>
  <c r="L131" i="1"/>
  <c r="L101" i="1"/>
  <c r="L363" i="1"/>
  <c r="L368" i="1"/>
  <c r="L382" i="1"/>
  <c r="L185" i="1"/>
  <c r="L215" i="1"/>
  <c r="L158" i="1"/>
  <c r="L153" i="1"/>
  <c r="L543" i="1"/>
  <c r="L123" i="1"/>
  <c r="L466" i="1"/>
  <c r="L291" i="1"/>
  <c r="L536" i="1"/>
  <c r="L531" i="1"/>
  <c r="L501" i="1"/>
  <c r="L298" i="1"/>
  <c r="L467" i="1"/>
  <c r="L437" i="1"/>
  <c r="L81" i="1"/>
  <c r="L111" i="1"/>
  <c r="L116" i="1"/>
  <c r="L340" i="1"/>
  <c r="L550" i="1"/>
  <c r="L89" i="1"/>
  <c r="L59" i="1"/>
  <c r="L424" i="1"/>
  <c r="L585" i="1"/>
  <c r="L257" i="1"/>
  <c r="L227" i="1"/>
  <c r="L417" i="1"/>
  <c r="L573" i="1"/>
  <c r="L578" i="1"/>
  <c r="L195" i="1"/>
  <c r="L200" i="1"/>
  <c r="L165" i="1"/>
  <c r="L173" i="1"/>
  <c r="L143" i="1"/>
  <c r="L508" i="1"/>
  <c r="L17" i="1"/>
  <c r="L47" i="1"/>
  <c r="L594" i="1"/>
  <c r="L375" i="1"/>
</calcChain>
</file>

<file path=xl/sharedStrings.xml><?xml version="1.0" encoding="utf-8"?>
<sst xmlns="http://schemas.openxmlformats.org/spreadsheetml/2006/main" count="764" uniqueCount="176">
  <si>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</si>
  <si>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</si>
  <si>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</si>
  <si>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</si>
  <si>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</si>
  <si>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</si>
  <si>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</si>
  <si>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</si>
  <si>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</si>
  <si>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</si>
  <si>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</si>
  <si>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</si>
  <si>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</si>
  <si>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</si>
  <si>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</si>
  <si>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</si>
  <si>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</si>
  <si>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</si>
  <si>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</si>
  <si>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</si>
  <si>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</si>
  <si>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</si>
  <si>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</si>
  <si>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</si>
  <si>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</si>
  <si>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</si>
  <si>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</si>
  <si>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</si>
  <si>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</si>
  <si>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</si>
  <si>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</si>
  <si>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</si>
  <si>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</si>
  <si>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</si>
  <si>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</si>
  <si>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</si>
  <si>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</si>
  <si>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</si>
  <si>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</si>
  <si>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</si>
  <si>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</si>
  <si>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</si>
  <si>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</si>
  <si>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</si>
  <si>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</si>
  <si>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молочная геркулесовая  </t>
  </si>
  <si>
    <t>150/10</t>
  </si>
  <si>
    <t xml:space="preserve">Какао со сгущенным молоком </t>
  </si>
  <si>
    <t xml:space="preserve">Бутерброд с джемом </t>
  </si>
  <si>
    <t>30/30</t>
  </si>
  <si>
    <t xml:space="preserve">Яблоко свежее </t>
  </si>
  <si>
    <t>0.5</t>
  </si>
  <si>
    <t xml:space="preserve">Помидор свежий   </t>
  </si>
  <si>
    <t>-</t>
  </si>
  <si>
    <t xml:space="preserve">Суп картофельный с бобовыми </t>
  </si>
  <si>
    <t xml:space="preserve">Плов из свинины </t>
  </si>
  <si>
    <t xml:space="preserve">Сок яблочный </t>
  </si>
  <si>
    <t>0.2</t>
  </si>
  <si>
    <t xml:space="preserve">Хлеб пшеничный </t>
  </si>
  <si>
    <t>59.6</t>
  </si>
  <si>
    <t xml:space="preserve">Хлеб дарницкий </t>
  </si>
  <si>
    <t>55.6</t>
  </si>
  <si>
    <t>Директор</t>
  </si>
  <si>
    <t>Иванова Е.А.</t>
  </si>
  <si>
    <t xml:space="preserve">Каша вязкая молочная рисовая </t>
  </si>
  <si>
    <t>38.7</t>
  </si>
  <si>
    <t xml:space="preserve">Чай с сахаром, лимоном  </t>
  </si>
  <si>
    <t xml:space="preserve">Бутерброд с маслом  </t>
  </si>
  <si>
    <t>40/10</t>
  </si>
  <si>
    <t xml:space="preserve">Мандарин </t>
  </si>
  <si>
    <t>71.4</t>
  </si>
  <si>
    <t xml:space="preserve">Яйцо вареное  </t>
  </si>
  <si>
    <t xml:space="preserve">Икра кабачковая </t>
  </si>
  <si>
    <t xml:space="preserve">Щи из свежей капусты с картофелем со сметаной  </t>
  </si>
  <si>
    <t>250/10</t>
  </si>
  <si>
    <t xml:space="preserve">Шницель «Северный»  </t>
  </si>
  <si>
    <t xml:space="preserve">Макароны отварные </t>
  </si>
  <si>
    <t xml:space="preserve">Компот из смеси сухофруктов  </t>
  </si>
  <si>
    <t xml:space="preserve">Хлеб дарницкий  </t>
  </si>
  <si>
    <t xml:space="preserve">Макароны отварные с сыром     </t>
  </si>
  <si>
    <t>150\30</t>
  </si>
  <si>
    <t>Кофейный напиток со сгущенным молоком</t>
  </si>
  <si>
    <t>Сдоба Сладушка с ванильно-творожным вкусом и ароматом</t>
  </si>
  <si>
    <t xml:space="preserve">Яблоко </t>
  </si>
  <si>
    <t xml:space="preserve">Салат из свеклы </t>
  </si>
  <si>
    <t>0.8</t>
  </si>
  <si>
    <t xml:space="preserve">Суп из овощей  </t>
  </si>
  <si>
    <t>250\10</t>
  </si>
  <si>
    <t xml:space="preserve">Котлета рубленная из птицы  </t>
  </si>
  <si>
    <t xml:space="preserve">Картофельное пюре  </t>
  </si>
  <si>
    <t xml:space="preserve">Компот из вишни  </t>
  </si>
  <si>
    <t xml:space="preserve">Запеканка творожная со сгущенным молоком </t>
  </si>
  <si>
    <t>100\50</t>
  </si>
  <si>
    <t>21.13</t>
  </si>
  <si>
    <t>5.0</t>
  </si>
  <si>
    <t>40.11</t>
  </si>
  <si>
    <t>230.4</t>
  </si>
  <si>
    <t xml:space="preserve">Чай с сахаром </t>
  </si>
  <si>
    <t>Бутерброд с маслом</t>
  </si>
  <si>
    <t xml:space="preserve">Груша свежая </t>
  </si>
  <si>
    <t xml:space="preserve">Салат из консервированных огурцов  </t>
  </si>
  <si>
    <t xml:space="preserve">Борщ с яйцом,  сметаной </t>
  </si>
  <si>
    <t xml:space="preserve">Жаркое по-домашнему  </t>
  </si>
  <si>
    <t xml:space="preserve">Компот из свежих плодов </t>
  </si>
  <si>
    <t xml:space="preserve">Каша манная </t>
  </si>
  <si>
    <t>150\10</t>
  </si>
  <si>
    <t>40.51</t>
  </si>
  <si>
    <t xml:space="preserve">Чай с молоком </t>
  </si>
  <si>
    <t xml:space="preserve">Бутерброд с сыром </t>
  </si>
  <si>
    <t>20\20</t>
  </si>
  <si>
    <t>82.28</t>
  </si>
  <si>
    <t>71.33</t>
  </si>
  <si>
    <t xml:space="preserve">Кукуруза консервированная </t>
  </si>
  <si>
    <t xml:space="preserve">Рассольник «Ленинградский» со сметаной </t>
  </si>
  <si>
    <t>Котлета по-мончегорски  (рыбная)</t>
  </si>
  <si>
    <t>1988г.</t>
  </si>
  <si>
    <t xml:space="preserve">Рис отварной </t>
  </si>
  <si>
    <t xml:space="preserve">Компот из черной смороды </t>
  </si>
  <si>
    <t xml:space="preserve">Каша гречневая молочная  </t>
  </si>
  <si>
    <t>Кофейный напиток со сг. молоком</t>
  </si>
  <si>
    <t xml:space="preserve">Бутерброд с маслом </t>
  </si>
  <si>
    <t>30\10</t>
  </si>
  <si>
    <t>Салат из свежих помидоров</t>
  </si>
  <si>
    <t xml:space="preserve">Суп картофельный с макаронными изделиями   </t>
  </si>
  <si>
    <t xml:space="preserve">Гуляш  </t>
  </si>
  <si>
    <t xml:space="preserve">Греча рассыпчатая </t>
  </si>
  <si>
    <t xml:space="preserve">Сок фруктовый  </t>
  </si>
  <si>
    <t xml:space="preserve">Каша ячневая вязкая </t>
  </si>
  <si>
    <t>30\30</t>
  </si>
  <si>
    <t>Салат из белокочанной капусты</t>
  </si>
  <si>
    <t>Котлета рыбная(любительская)</t>
  </si>
  <si>
    <t>203.4</t>
  </si>
  <si>
    <t xml:space="preserve">Компот из свежих яблок </t>
  </si>
  <si>
    <t>19.53</t>
  </si>
  <si>
    <t>0.28</t>
  </si>
  <si>
    <t xml:space="preserve">Кукуруза консервированная  </t>
  </si>
  <si>
    <t xml:space="preserve">Суп картофельный с бобовыми  </t>
  </si>
  <si>
    <t xml:space="preserve">Птица тушенная в соусе </t>
  </si>
  <si>
    <t xml:space="preserve">Рис отварной   </t>
  </si>
  <si>
    <t>Бутерброд с джемом</t>
  </si>
  <si>
    <t>40/40</t>
  </si>
  <si>
    <t xml:space="preserve">Зеленый горошек консервир. </t>
  </si>
  <si>
    <t xml:space="preserve">Борщ со сметаной, яйцом  </t>
  </si>
  <si>
    <t xml:space="preserve">Рулет с луком и яйцом  </t>
  </si>
  <si>
    <t xml:space="preserve">Макароны отварные  </t>
  </si>
  <si>
    <t>Помидор свежий</t>
  </si>
  <si>
    <t xml:space="preserve">Суп из овощей  со сметаной </t>
  </si>
  <si>
    <t>Шницель свиной</t>
  </si>
  <si>
    <t>259.5</t>
  </si>
  <si>
    <t xml:space="preserve">Компот из свежих плодов  </t>
  </si>
  <si>
    <t>Хлеб пшеничный</t>
  </si>
  <si>
    <t>Молоко</t>
  </si>
  <si>
    <t>Сыр российский</t>
  </si>
  <si>
    <t>Мандарин</t>
  </si>
  <si>
    <t xml:space="preserve">Кефир 2,5% </t>
  </si>
  <si>
    <t xml:space="preserve">Печенье  нарезное </t>
  </si>
  <si>
    <t>175.5</t>
  </si>
  <si>
    <t xml:space="preserve">Апельсин свежий </t>
  </si>
  <si>
    <t>0.3</t>
  </si>
  <si>
    <t>Апельсин свежий</t>
  </si>
  <si>
    <t xml:space="preserve">Булочка сладкая </t>
  </si>
  <si>
    <t>0.4</t>
  </si>
  <si>
    <t>35.6</t>
  </si>
  <si>
    <t>Простокваша 3,2%</t>
  </si>
  <si>
    <t xml:space="preserve">Булочка «Сладушка» </t>
  </si>
  <si>
    <t xml:space="preserve">Сок апельсиновый </t>
  </si>
  <si>
    <t xml:space="preserve">Банан свежий </t>
  </si>
  <si>
    <t xml:space="preserve">Пряник имбирный </t>
  </si>
  <si>
    <t>43.6</t>
  </si>
  <si>
    <t>50.6</t>
  </si>
  <si>
    <t>Простокваша 3.2%</t>
  </si>
  <si>
    <t>14.49</t>
  </si>
  <si>
    <t>70.14</t>
  </si>
  <si>
    <t>0.6</t>
  </si>
  <si>
    <t>К\молочный коктель(кефир)2,5%</t>
  </si>
  <si>
    <t xml:space="preserve">Печенье нарезное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</si>
</sst>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5" borderId="29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11" fillId="6" borderId="0" xfId="0" applyFont="1" applyFill="1" applyAlignment="1">
      <alignment horizontal="center"/>
    </xf>
    <xf numFmtId="0" fontId="11" fillId="5" borderId="29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 applyAlignment="1">
      <alignment horizontal="center" vertical="top" wrapText="1"/>
    </xf>
    <xf numFmtId="0" fontId="0" fillId="3" borderId="32" xfId="0" applyFill="1" applyBorder="1"/>
    <xf numFmtId="0" fontId="0" fillId="2" borderId="32" xfId="0" applyFill="1" applyBorder="1" applyProtection="1">
      <protection locked="0"/>
    </xf>
    <xf numFmtId="0" fontId="5" fillId="0" borderId="32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vertical="top" wrapText="1"/>
      <protection locked="0"/>
    </xf>
    <xf numFmtId="0" fontId="2" fillId="6" borderId="16" xfId="0" applyFont="1" applyFill="1" applyBorder="1" applyAlignment="1" applyProtection="1">
      <alignment horizontal="center" vertical="top" wrapText="1"/>
      <protection locked="0"/>
    </xf>
    <xf numFmtId="0" fontId="2" fillId="5" borderId="34" xfId="0" applyFont="1" applyFill="1" applyBorder="1" applyAlignment="1" applyProtection="1">
      <alignment horizontal="center" vertical="top" wrapText="1"/>
      <protection locked="0"/>
    </xf>
    <xf numFmtId="0" fontId="2" fillId="6" borderId="34" xfId="0" applyFont="1" applyFill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6" borderId="11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0" fontId="2" fillId="6" borderId="35" xfId="0" applyFont="1" applyFill="1" applyBorder="1" applyAlignment="1" applyProtection="1">
      <alignment vertical="top" wrapText="1"/>
      <protection locked="0"/>
    </xf>
    <xf numFmtId="0" fontId="2" fillId="6" borderId="36" xfId="0" applyFont="1" applyFill="1" applyBorder="1" applyAlignment="1" applyProtection="1">
      <alignment horizontal="center" vertical="top" wrapText="1"/>
      <protection locked="0"/>
    </xf>
    <xf numFmtId="0" fontId="2" fillId="6" borderId="37" xfId="0" applyFont="1" applyFill="1" applyBorder="1" applyAlignment="1" applyProtection="1">
      <alignment horizontal="center" vertical="top" wrapText="1"/>
      <protection locked="0"/>
    </xf>
    <xf numFmtId="0" fontId="11" fillId="5" borderId="29" xfId="0" applyFont="1" applyFill="1" applyBorder="1" applyAlignment="1">
      <alignment vertical="center" wrapText="1"/>
    </xf>
    <xf numFmtId="0" fontId="11" fillId="5" borderId="30" xfId="0" applyFont="1" applyFill="1" applyBorder="1" applyAlignment="1">
      <alignment horizontal="center" vertical="center" wrapText="1"/>
    </xf>
    <xf numFmtId="16" fontId="11" fillId="5" borderId="30" xfId="0" applyNumberFormat="1" applyFont="1" applyFill="1" applyBorder="1" applyAlignment="1">
      <alignment horizontal="center" vertical="center" wrapText="1"/>
    </xf>
    <xf numFmtId="17" fontId="11" fillId="5" borderId="3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9" activePane="bottomRight" state="frozen"/>
      <selection pane="topRight" activeCell="E1" sqref="E1"/>
      <selection pane="bottomLeft" activeCell="A6" sqref="A6"/>
      <selection pane="bottomRight" activeCell="F434" sqref="F4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7">
        <v>10</v>
      </c>
      <c r="D1" s="108"/>
      <c r="E1" s="108"/>
      <c r="F1" s="13" t="s">
        <v>16</v>
      </c>
      <c r="G1" s="2" t="s">
        <v>17</v>
      </c>
      <c r="H1" s="109" t="s">
        <v>62</v>
      </c>
      <c r="I1" s="109"/>
      <c r="J1" s="109"/>
      <c r="K1" s="109"/>
    </row>
    <row r="2" spans="1:12" ht="18" x14ac:dyDescent="0.2">
      <c r="A2" s="43" t="s">
        <v>6</v>
      </c>
      <c r="C2" s="2"/>
      <c r="G2" s="2" t="s">
        <v>18</v>
      </c>
      <c r="H2" s="109" t="s">
        <v>63</v>
      </c>
      <c r="I2" s="109"/>
      <c r="J2" s="109"/>
      <c r="K2" s="109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20</v>
      </c>
      <c r="I3" s="55">
        <v>1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6.5" thickBot="1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45</v>
      </c>
      <c r="F6" s="59" t="s">
        <v>46</v>
      </c>
      <c r="G6" s="59">
        <v>4</v>
      </c>
      <c r="H6" s="59">
        <v>6</v>
      </c>
      <c r="I6" s="59">
        <v>37</v>
      </c>
      <c r="J6" s="59">
        <v>277</v>
      </c>
      <c r="K6" s="60">
        <v>173</v>
      </c>
      <c r="L6" s="48"/>
    </row>
    <row r="7" spans="1:12" ht="15.75" thickBot="1" x14ac:dyDescent="0.3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6.5" thickBot="1" x14ac:dyDescent="0.3">
      <c r="A8" s="25"/>
      <c r="B8" s="16"/>
      <c r="C8" s="11"/>
      <c r="D8" s="7" t="s">
        <v>22</v>
      </c>
      <c r="E8" s="58" t="s">
        <v>47</v>
      </c>
      <c r="F8" s="59">
        <v>200</v>
      </c>
      <c r="G8" s="59">
        <v>3.78</v>
      </c>
      <c r="H8" s="59">
        <v>0.7</v>
      </c>
      <c r="I8" s="59">
        <v>26</v>
      </c>
      <c r="J8" s="59">
        <v>125</v>
      </c>
      <c r="K8" s="60">
        <v>383</v>
      </c>
      <c r="L8" s="51"/>
    </row>
    <row r="9" spans="1:12" ht="16.5" thickBot="1" x14ac:dyDescent="0.3">
      <c r="A9" s="25"/>
      <c r="B9" s="16"/>
      <c r="C9" s="11"/>
      <c r="D9" s="7" t="s">
        <v>23</v>
      </c>
      <c r="E9" s="61" t="s">
        <v>48</v>
      </c>
      <c r="F9" s="62" t="s">
        <v>49</v>
      </c>
      <c r="G9" s="62">
        <v>3</v>
      </c>
      <c r="H9" s="62">
        <v>1</v>
      </c>
      <c r="I9" s="62">
        <v>21</v>
      </c>
      <c r="J9" s="62">
        <v>158</v>
      </c>
      <c r="K9" s="63">
        <v>2</v>
      </c>
      <c r="L9" s="51"/>
    </row>
    <row r="10" spans="1:12" ht="16.5" thickBot="1" x14ac:dyDescent="0.3">
      <c r="A10" s="25"/>
      <c r="B10" s="16"/>
      <c r="C10" s="11"/>
      <c r="D10" s="7" t="s">
        <v>24</v>
      </c>
      <c r="E10" s="61" t="s">
        <v>50</v>
      </c>
      <c r="F10" s="62">
        <v>100</v>
      </c>
      <c r="G10" s="62" t="s">
        <v>51</v>
      </c>
      <c r="H10" s="62" t="s">
        <v>51</v>
      </c>
      <c r="I10" s="62">
        <v>10</v>
      </c>
      <c r="J10" s="64">
        <v>47</v>
      </c>
      <c r="K10" s="63">
        <v>338</v>
      </c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v>520</v>
      </c>
      <c r="G13" s="21">
        <v>11.28</v>
      </c>
      <c r="H13" s="21">
        <v>8.1999999999999993</v>
      </c>
      <c r="I13" s="21">
        <f t="shared" ref="I13:J13" si="0">SUM(I6:I12)</f>
        <v>94</v>
      </c>
      <c r="J13" s="21">
        <f t="shared" si="0"/>
        <v>607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.75" thickBot="1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6.5" thickBot="1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52</v>
      </c>
      <c r="F18" s="59">
        <v>60</v>
      </c>
      <c r="G18" s="59">
        <v>1</v>
      </c>
      <c r="H18" s="59" t="s">
        <v>53</v>
      </c>
      <c r="I18" s="59">
        <v>2</v>
      </c>
      <c r="J18" s="59">
        <v>14</v>
      </c>
      <c r="K18" s="60">
        <v>71</v>
      </c>
      <c r="L18" s="51"/>
    </row>
    <row r="19" spans="1:12" ht="16.5" thickBot="1" x14ac:dyDescent="0.3">
      <c r="A19" s="25"/>
      <c r="B19" s="16"/>
      <c r="C19" s="11"/>
      <c r="D19" s="7" t="s">
        <v>28</v>
      </c>
      <c r="E19" s="61" t="s">
        <v>54</v>
      </c>
      <c r="F19" s="62">
        <v>250</v>
      </c>
      <c r="G19" s="62">
        <v>6</v>
      </c>
      <c r="H19" s="62">
        <v>5</v>
      </c>
      <c r="I19" s="62">
        <v>19</v>
      </c>
      <c r="J19" s="62">
        <v>107</v>
      </c>
      <c r="K19" s="63">
        <v>138</v>
      </c>
      <c r="L19" s="51"/>
    </row>
    <row r="20" spans="1:12" ht="16.5" thickBot="1" x14ac:dyDescent="0.3">
      <c r="A20" s="25"/>
      <c r="B20" s="16"/>
      <c r="C20" s="11"/>
      <c r="D20" s="7" t="s">
        <v>29</v>
      </c>
      <c r="E20" s="58" t="s">
        <v>55</v>
      </c>
      <c r="F20" s="59">
        <v>250</v>
      </c>
      <c r="G20" s="59">
        <v>20</v>
      </c>
      <c r="H20" s="59">
        <v>17</v>
      </c>
      <c r="I20" s="59">
        <v>36</v>
      </c>
      <c r="J20" s="59">
        <v>469</v>
      </c>
      <c r="K20" s="63">
        <v>403</v>
      </c>
      <c r="L20" s="51"/>
    </row>
    <row r="21" spans="1:12" ht="15.75" thickBot="1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6.5" thickBot="1" x14ac:dyDescent="0.3">
      <c r="A22" s="25"/>
      <c r="B22" s="16"/>
      <c r="C22" s="11"/>
      <c r="D22" s="7" t="s">
        <v>31</v>
      </c>
      <c r="E22" s="58" t="s">
        <v>56</v>
      </c>
      <c r="F22" s="59">
        <v>200</v>
      </c>
      <c r="G22" s="59">
        <v>1</v>
      </c>
      <c r="H22" s="59">
        <v>0.2</v>
      </c>
      <c r="I22" s="59">
        <v>20.2</v>
      </c>
      <c r="J22" s="59">
        <v>87</v>
      </c>
      <c r="K22" s="65">
        <v>389</v>
      </c>
      <c r="L22" s="51"/>
    </row>
    <row r="23" spans="1:12" ht="16.5" thickBot="1" x14ac:dyDescent="0.3">
      <c r="A23" s="25"/>
      <c r="B23" s="16"/>
      <c r="C23" s="11"/>
      <c r="D23" s="7" t="s">
        <v>32</v>
      </c>
      <c r="E23" s="61" t="s">
        <v>58</v>
      </c>
      <c r="F23" s="62">
        <v>25</v>
      </c>
      <c r="G23" s="62">
        <v>2</v>
      </c>
      <c r="H23" s="62" t="s">
        <v>57</v>
      </c>
      <c r="I23" s="62">
        <v>14.6</v>
      </c>
      <c r="J23" s="62" t="s">
        <v>59</v>
      </c>
      <c r="K23" s="52"/>
      <c r="L23" s="51"/>
    </row>
    <row r="24" spans="1:12" ht="16.5" thickBot="1" x14ac:dyDescent="0.3">
      <c r="A24" s="25"/>
      <c r="B24" s="16"/>
      <c r="C24" s="11"/>
      <c r="D24" s="7" t="s">
        <v>33</v>
      </c>
      <c r="E24" s="61" t="s">
        <v>60</v>
      </c>
      <c r="F24" s="62">
        <v>25</v>
      </c>
      <c r="G24" s="59">
        <v>1.6</v>
      </c>
      <c r="H24" s="62" t="s">
        <v>57</v>
      </c>
      <c r="I24" s="59">
        <v>10.3</v>
      </c>
      <c r="J24" s="62" t="s">
        <v>61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.75" thickBot="1" x14ac:dyDescent="0.3">
      <c r="A27" s="26"/>
      <c r="B27" s="18"/>
      <c r="C27" s="8"/>
      <c r="D27" s="19" t="s">
        <v>39</v>
      </c>
      <c r="E27" s="79"/>
      <c r="F27" s="80">
        <v>835</v>
      </c>
      <c r="G27" s="80">
        <f t="shared" ref="G27:I27" si="3">SUM(G18:G26)</f>
        <v>31.6</v>
      </c>
      <c r="H27" s="80">
        <v>22.6</v>
      </c>
      <c r="I27" s="80">
        <f t="shared" si="3"/>
        <v>102.1</v>
      </c>
      <c r="J27" s="80">
        <v>792.2</v>
      </c>
      <c r="K27" s="81"/>
      <c r="L27" s="21">
        <f ca="1">SUM(L24:L32)</f>
        <v>0</v>
      </c>
    </row>
    <row r="28" spans="1:12" ht="15.75" thickBot="1" x14ac:dyDescent="0.3">
      <c r="A28" s="28">
        <f>A6</f>
        <v>1</v>
      </c>
      <c r="B28" s="14">
        <f>B6</f>
        <v>1</v>
      </c>
      <c r="C28" s="10" t="s">
        <v>34</v>
      </c>
      <c r="D28" s="76" t="s">
        <v>35</v>
      </c>
      <c r="E28" s="85" t="s">
        <v>150</v>
      </c>
      <c r="F28" s="86">
        <v>30</v>
      </c>
      <c r="G28" s="86">
        <v>2.37</v>
      </c>
      <c r="H28" s="86">
        <v>0.3</v>
      </c>
      <c r="I28" s="86">
        <v>14.49</v>
      </c>
      <c r="J28" s="86">
        <v>70.14</v>
      </c>
      <c r="K28" s="87"/>
      <c r="L28" s="74"/>
    </row>
    <row r="29" spans="1:12" ht="15.75" thickBot="1" x14ac:dyDescent="0.3">
      <c r="A29" s="25"/>
      <c r="B29" s="16"/>
      <c r="C29" s="11"/>
      <c r="D29" s="76" t="s">
        <v>31</v>
      </c>
      <c r="E29" s="85" t="s">
        <v>151</v>
      </c>
      <c r="F29" s="86">
        <v>200</v>
      </c>
      <c r="G29" s="86">
        <v>5.4</v>
      </c>
      <c r="H29" s="86">
        <v>5</v>
      </c>
      <c r="I29" s="86">
        <v>11.6</v>
      </c>
      <c r="J29" s="86">
        <v>108</v>
      </c>
      <c r="K29" s="88">
        <v>385</v>
      </c>
      <c r="L29" s="74"/>
    </row>
    <row r="30" spans="1:12" ht="15.75" thickBot="1" x14ac:dyDescent="0.3">
      <c r="A30" s="25"/>
      <c r="B30" s="16"/>
      <c r="C30" s="11"/>
      <c r="D30" s="77"/>
      <c r="E30" s="92" t="s">
        <v>152</v>
      </c>
      <c r="F30" s="93">
        <v>20</v>
      </c>
      <c r="G30" s="93">
        <v>4.6399999999999997</v>
      </c>
      <c r="H30" s="93">
        <v>5.9</v>
      </c>
      <c r="I30" s="93"/>
      <c r="J30" s="93">
        <v>72</v>
      </c>
      <c r="K30" s="94">
        <v>15</v>
      </c>
      <c r="L30" s="74"/>
    </row>
    <row r="31" spans="1:12" ht="15.75" thickBot="1" x14ac:dyDescent="0.3">
      <c r="A31" s="25"/>
      <c r="B31" s="16"/>
      <c r="C31" s="11"/>
      <c r="D31" s="77"/>
      <c r="E31" s="95" t="s">
        <v>153</v>
      </c>
      <c r="F31" s="96">
        <v>100</v>
      </c>
      <c r="G31" s="96">
        <v>0.6</v>
      </c>
      <c r="H31" s="96"/>
      <c r="I31" s="96">
        <v>10.6</v>
      </c>
      <c r="J31" s="96">
        <v>71.400000000000006</v>
      </c>
      <c r="K31" s="97">
        <v>338</v>
      </c>
      <c r="L31" s="74"/>
    </row>
    <row r="32" spans="1:12" ht="15.75" thickBot="1" x14ac:dyDescent="0.3">
      <c r="A32" s="26"/>
      <c r="B32" s="18"/>
      <c r="C32" s="8"/>
      <c r="D32" s="78" t="s">
        <v>39</v>
      </c>
      <c r="E32" s="89"/>
      <c r="F32" s="90">
        <f>SUM(F28:F31)</f>
        <v>350</v>
      </c>
      <c r="G32" s="90">
        <f t="shared" ref="G32:J32" si="4">SUM(G28:G31)</f>
        <v>13.01</v>
      </c>
      <c r="H32" s="90">
        <f t="shared" si="4"/>
        <v>11.2</v>
      </c>
      <c r="I32" s="90">
        <f t="shared" si="4"/>
        <v>36.69</v>
      </c>
      <c r="J32" s="90">
        <f t="shared" si="4"/>
        <v>321.53999999999996</v>
      </c>
      <c r="K32" s="91"/>
      <c r="L32" s="75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82"/>
      <c r="F33" s="83"/>
      <c r="G33" s="83"/>
      <c r="H33" s="83"/>
      <c r="I33" s="83"/>
      <c r="J33" s="83"/>
      <c r="K33" s="84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105" t="s">
        <v>4</v>
      </c>
      <c r="D47" s="106"/>
      <c r="E47" s="33"/>
      <c r="F47" s="34">
        <f>F13+F17+F27+F32+F39+F46</f>
        <v>1705</v>
      </c>
      <c r="G47" s="34">
        <f t="shared" ref="G47:J47" si="7">G13+G17+G27+G32+G39+G46</f>
        <v>55.89</v>
      </c>
      <c r="H47" s="34">
        <f t="shared" si="7"/>
        <v>42</v>
      </c>
      <c r="I47" s="34">
        <f t="shared" si="7"/>
        <v>232.79</v>
      </c>
      <c r="J47" s="34">
        <f t="shared" si="7"/>
        <v>1720.74</v>
      </c>
      <c r="K47" s="35"/>
      <c r="L47" s="34">
        <f ca="1">L13+L17+L27+L32+L39+L46</f>
        <v>0</v>
      </c>
    </row>
    <row r="48" spans="1:12" ht="16.5" thickBot="1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64</v>
      </c>
      <c r="F48" s="59" t="s">
        <v>46</v>
      </c>
      <c r="G48" s="59">
        <v>3.6</v>
      </c>
      <c r="H48" s="59">
        <v>5.25</v>
      </c>
      <c r="I48" s="59" t="s">
        <v>65</v>
      </c>
      <c r="J48" s="59">
        <v>216</v>
      </c>
      <c r="K48" s="65">
        <v>174</v>
      </c>
      <c r="L48" s="48"/>
    </row>
    <row r="49" spans="1:12" ht="15.75" thickBot="1" x14ac:dyDescent="0.3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6.5" thickBot="1" x14ac:dyDescent="0.3">
      <c r="A50" s="15"/>
      <c r="B50" s="16"/>
      <c r="C50" s="11"/>
      <c r="D50" s="7" t="s">
        <v>22</v>
      </c>
      <c r="E50" s="58" t="s">
        <v>66</v>
      </c>
      <c r="F50" s="59">
        <v>200</v>
      </c>
      <c r="G50" s="59">
        <v>1.8</v>
      </c>
      <c r="H50" s="59">
        <v>3.4</v>
      </c>
      <c r="I50" s="59">
        <v>8</v>
      </c>
      <c r="J50" s="59">
        <v>60</v>
      </c>
      <c r="K50" s="60">
        <v>377</v>
      </c>
      <c r="L50" s="51"/>
    </row>
    <row r="51" spans="1:12" ht="16.5" thickBot="1" x14ac:dyDescent="0.3">
      <c r="A51" s="15"/>
      <c r="B51" s="16"/>
      <c r="C51" s="11"/>
      <c r="D51" s="7" t="s">
        <v>23</v>
      </c>
      <c r="E51" s="61" t="s">
        <v>67</v>
      </c>
      <c r="F51" s="62" t="s">
        <v>68</v>
      </c>
      <c r="G51" s="62">
        <v>3.5</v>
      </c>
      <c r="H51" s="62">
        <v>9.1</v>
      </c>
      <c r="I51" s="62">
        <v>19.53</v>
      </c>
      <c r="J51" s="62">
        <v>188</v>
      </c>
      <c r="K51" s="63">
        <v>1</v>
      </c>
      <c r="L51" s="51"/>
    </row>
    <row r="52" spans="1:12" ht="16.5" thickBot="1" x14ac:dyDescent="0.3">
      <c r="A52" s="15"/>
      <c r="B52" s="16"/>
      <c r="C52" s="11"/>
      <c r="D52" s="7" t="s">
        <v>24</v>
      </c>
      <c r="E52" s="61" t="s">
        <v>69</v>
      </c>
      <c r="F52" s="62">
        <v>100</v>
      </c>
      <c r="G52" s="59">
        <v>0.6</v>
      </c>
      <c r="H52" s="59"/>
      <c r="I52" s="59">
        <v>10.6</v>
      </c>
      <c r="J52" s="62" t="s">
        <v>70</v>
      </c>
      <c r="K52" s="63">
        <v>338</v>
      </c>
      <c r="L52" s="51"/>
    </row>
    <row r="53" spans="1:12" ht="16.5" thickBot="1" x14ac:dyDescent="0.3">
      <c r="A53" s="15"/>
      <c r="B53" s="16"/>
      <c r="C53" s="11"/>
      <c r="D53" s="6"/>
      <c r="E53" s="61" t="s">
        <v>71</v>
      </c>
      <c r="F53" s="62">
        <v>40</v>
      </c>
      <c r="G53" s="59">
        <v>5.08</v>
      </c>
      <c r="H53" s="59">
        <v>4.5999999999999996</v>
      </c>
      <c r="I53" s="59">
        <v>0.28000000000000003</v>
      </c>
      <c r="J53" s="62">
        <v>63</v>
      </c>
      <c r="K53" s="63">
        <v>209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v>550</v>
      </c>
      <c r="G55" s="21">
        <f t="shared" ref="G55:H55" si="8">SUM(G48:G54)</f>
        <v>14.58</v>
      </c>
      <c r="H55" s="21">
        <f t="shared" si="8"/>
        <v>22.35</v>
      </c>
      <c r="I55" s="21">
        <v>77.11</v>
      </c>
      <c r="J55" s="21">
        <v>598.4</v>
      </c>
      <c r="K55" s="27"/>
      <c r="L55" s="21">
        <f t="shared" ref="L55:L97" si="9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.75" thickBot="1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 t="shared" ref="L59" ca="1" si="14">SUM(L56:L64)</f>
        <v>0</v>
      </c>
    </row>
    <row r="60" spans="1:12" ht="16.5" thickBot="1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72</v>
      </c>
      <c r="F60" s="59">
        <v>60</v>
      </c>
      <c r="G60" s="59">
        <v>1</v>
      </c>
      <c r="H60" s="59">
        <v>2</v>
      </c>
      <c r="I60" s="59">
        <v>5</v>
      </c>
      <c r="J60" s="59">
        <v>49</v>
      </c>
      <c r="K60" s="60"/>
      <c r="L60" s="51"/>
    </row>
    <row r="61" spans="1:12" ht="16.5" thickBot="1" x14ac:dyDescent="0.3">
      <c r="A61" s="15"/>
      <c r="B61" s="16"/>
      <c r="C61" s="11"/>
      <c r="D61" s="7" t="s">
        <v>28</v>
      </c>
      <c r="E61" s="61" t="s">
        <v>73</v>
      </c>
      <c r="F61" s="62" t="s">
        <v>74</v>
      </c>
      <c r="G61" s="59">
        <v>2</v>
      </c>
      <c r="H61" s="59">
        <v>4</v>
      </c>
      <c r="I61" s="59">
        <v>21</v>
      </c>
      <c r="J61" s="59">
        <v>96</v>
      </c>
      <c r="K61" s="63">
        <v>120</v>
      </c>
      <c r="L61" s="51"/>
    </row>
    <row r="62" spans="1:12" ht="16.5" thickBot="1" x14ac:dyDescent="0.3">
      <c r="A62" s="15"/>
      <c r="B62" s="16"/>
      <c r="C62" s="11"/>
      <c r="D62" s="7" t="s">
        <v>29</v>
      </c>
      <c r="E62" s="61" t="s">
        <v>75</v>
      </c>
      <c r="F62" s="62">
        <v>100</v>
      </c>
      <c r="G62" s="59">
        <v>13.5</v>
      </c>
      <c r="H62" s="59">
        <v>16.8</v>
      </c>
      <c r="I62" s="59">
        <v>3.4</v>
      </c>
      <c r="J62" s="59">
        <v>237</v>
      </c>
      <c r="K62" s="63">
        <v>259</v>
      </c>
      <c r="L62" s="51"/>
    </row>
    <row r="63" spans="1:12" ht="16.5" thickBot="1" x14ac:dyDescent="0.3">
      <c r="A63" s="15"/>
      <c r="B63" s="16"/>
      <c r="C63" s="11"/>
      <c r="D63" s="7" t="s">
        <v>30</v>
      </c>
      <c r="E63" s="61" t="s">
        <v>76</v>
      </c>
      <c r="F63" s="62">
        <v>150</v>
      </c>
      <c r="G63" s="59">
        <v>7</v>
      </c>
      <c r="H63" s="59">
        <v>3</v>
      </c>
      <c r="I63" s="59">
        <v>36</v>
      </c>
      <c r="J63" s="59">
        <v>160</v>
      </c>
      <c r="K63" s="63">
        <v>469</v>
      </c>
      <c r="L63" s="51"/>
    </row>
    <row r="64" spans="1:12" ht="16.5" thickBot="1" x14ac:dyDescent="0.3">
      <c r="A64" s="15"/>
      <c r="B64" s="16"/>
      <c r="C64" s="11"/>
      <c r="D64" s="7" t="s">
        <v>31</v>
      </c>
      <c r="E64" s="58" t="s">
        <v>77</v>
      </c>
      <c r="F64" s="59">
        <v>200</v>
      </c>
      <c r="G64" s="59"/>
      <c r="H64" s="59"/>
      <c r="I64" s="59">
        <v>20</v>
      </c>
      <c r="J64" s="59">
        <v>80</v>
      </c>
      <c r="K64" s="66">
        <v>349</v>
      </c>
      <c r="L64" s="51"/>
    </row>
    <row r="65" spans="1:12" ht="16.5" thickBot="1" x14ac:dyDescent="0.3">
      <c r="A65" s="15"/>
      <c r="B65" s="16"/>
      <c r="C65" s="11"/>
      <c r="D65" s="7" t="s">
        <v>32</v>
      </c>
      <c r="E65" s="61" t="s">
        <v>58</v>
      </c>
      <c r="F65" s="62">
        <v>25</v>
      </c>
      <c r="G65" s="59">
        <v>2</v>
      </c>
      <c r="H65" s="59">
        <v>0.2</v>
      </c>
      <c r="I65" s="59">
        <v>14.3</v>
      </c>
      <c r="J65" s="59">
        <v>59.6</v>
      </c>
      <c r="K65" s="52"/>
      <c r="L65" s="51"/>
    </row>
    <row r="66" spans="1:12" ht="16.5" thickBot="1" x14ac:dyDescent="0.3">
      <c r="A66" s="15"/>
      <c r="B66" s="16"/>
      <c r="C66" s="11"/>
      <c r="D66" s="7" t="s">
        <v>33</v>
      </c>
      <c r="E66" s="61" t="s">
        <v>78</v>
      </c>
      <c r="F66" s="62">
        <v>25</v>
      </c>
      <c r="G66" s="59">
        <v>1.6</v>
      </c>
      <c r="H66" s="59">
        <v>0.2</v>
      </c>
      <c r="I66" s="59">
        <v>10.3</v>
      </c>
      <c r="J66" s="59">
        <v>55.6</v>
      </c>
      <c r="K66" s="52"/>
      <c r="L66" s="51"/>
    </row>
    <row r="67" spans="1:12" ht="16.5" thickBot="1" x14ac:dyDescent="0.3">
      <c r="A67" s="15"/>
      <c r="B67" s="16"/>
      <c r="C67" s="11"/>
      <c r="D67" s="6"/>
      <c r="E67" s="67"/>
      <c r="F67" s="68"/>
      <c r="G67" s="69"/>
      <c r="H67" s="69"/>
      <c r="I67" s="68"/>
      <c r="J67" s="68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v>845</v>
      </c>
      <c r="G69" s="21">
        <f t="shared" ref="G69:I69" si="15">SUM(G60:G68)</f>
        <v>27.1</v>
      </c>
      <c r="H69" s="21">
        <f t="shared" si="15"/>
        <v>26.2</v>
      </c>
      <c r="I69" s="21">
        <f t="shared" si="15"/>
        <v>110</v>
      </c>
      <c r="J69" s="21">
        <v>737.2</v>
      </c>
      <c r="K69" s="27"/>
      <c r="L69" s="21">
        <f t="shared" ref="L69" ca="1" si="16">SUM(L66:L74)</f>
        <v>0</v>
      </c>
    </row>
    <row r="70" spans="1:12" ht="16.5" thickBot="1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61" t="s">
        <v>155</v>
      </c>
      <c r="F70" s="62">
        <v>50</v>
      </c>
      <c r="G70" s="62">
        <v>5.3</v>
      </c>
      <c r="H70" s="62">
        <v>4.25</v>
      </c>
      <c r="I70" s="62">
        <v>27.2</v>
      </c>
      <c r="J70" s="62" t="s">
        <v>156</v>
      </c>
      <c r="K70" s="52"/>
      <c r="L70" s="51"/>
    </row>
    <row r="71" spans="1:12" ht="16.5" thickBot="1" x14ac:dyDescent="0.3">
      <c r="A71" s="15"/>
      <c r="B71" s="16"/>
      <c r="C71" s="11"/>
      <c r="D71" s="12" t="s">
        <v>31</v>
      </c>
      <c r="E71" s="58" t="s">
        <v>154</v>
      </c>
      <c r="F71" s="59">
        <v>200</v>
      </c>
      <c r="G71" s="62">
        <v>5.6</v>
      </c>
      <c r="H71" s="62">
        <v>6.4</v>
      </c>
      <c r="I71" s="62">
        <v>8.1999999999999993</v>
      </c>
      <c r="J71" s="59">
        <v>117</v>
      </c>
      <c r="K71" s="52"/>
      <c r="L71" s="51"/>
    </row>
    <row r="72" spans="1:12" ht="16.5" thickBot="1" x14ac:dyDescent="0.3">
      <c r="A72" s="15"/>
      <c r="B72" s="16"/>
      <c r="C72" s="11"/>
      <c r="D72" s="6"/>
      <c r="E72" s="61" t="s">
        <v>159</v>
      </c>
      <c r="F72" s="62">
        <v>150</v>
      </c>
      <c r="G72" s="62">
        <v>1.4</v>
      </c>
      <c r="H72" s="62">
        <v>0.3</v>
      </c>
      <c r="I72" s="62">
        <v>12.1</v>
      </c>
      <c r="J72" s="62">
        <v>64</v>
      </c>
      <c r="K72" s="52"/>
      <c r="L72" s="51"/>
    </row>
    <row r="73" spans="1:12" ht="16.5" thickBot="1" x14ac:dyDescent="0.3">
      <c r="A73" s="15"/>
      <c r="B73" s="16"/>
      <c r="C73" s="11"/>
      <c r="D73" s="6"/>
      <c r="E73" s="98"/>
      <c r="F73" s="99"/>
      <c r="G73" s="100"/>
      <c r="H73" s="101"/>
      <c r="I73" s="100"/>
      <c r="J73" s="99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400</v>
      </c>
      <c r="G74" s="21">
        <f t="shared" ref="G74" si="17">SUM(G70:G73)</f>
        <v>12.299999999999999</v>
      </c>
      <c r="H74" s="21">
        <f t="shared" ref="H74" si="18">SUM(H70:H73)</f>
        <v>10.950000000000001</v>
      </c>
      <c r="I74" s="21">
        <f t="shared" ref="I74" si="19">SUM(I70:I73)</f>
        <v>47.5</v>
      </c>
      <c r="J74" s="21">
        <v>356.5</v>
      </c>
      <c r="K74" s="27"/>
      <c r="L74" s="21">
        <f t="shared" ref="L74" ca="1" si="20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1">SUM(G75:G80)</f>
        <v>0</v>
      </c>
      <c r="H81" s="21">
        <f t="shared" ref="H81" si="22">SUM(H75:H80)</f>
        <v>0</v>
      </c>
      <c r="I81" s="21">
        <f t="shared" ref="I81" si="23">SUM(I75:I80)</f>
        <v>0</v>
      </c>
      <c r="J81" s="21">
        <f t="shared" ref="J81" si="24">SUM(J75:J80)</f>
        <v>0</v>
      </c>
      <c r="K81" s="27"/>
      <c r="L81" s="21">
        <f t="shared" ref="L81" ca="1" si="25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6">SUM(G82:G87)</f>
        <v>0</v>
      </c>
      <c r="H88" s="21">
        <f t="shared" ref="H88" si="27">SUM(H82:H87)</f>
        <v>0</v>
      </c>
      <c r="I88" s="21">
        <f t="shared" ref="I88" si="28">SUM(I82:I87)</f>
        <v>0</v>
      </c>
      <c r="J88" s="21">
        <f t="shared" ref="J88" si="29">SUM(J82:J87)</f>
        <v>0</v>
      </c>
      <c r="K88" s="27"/>
      <c r="L88" s="21">
        <f t="shared" ref="L88" ca="1" si="30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105" t="s">
        <v>4</v>
      </c>
      <c r="D89" s="106"/>
      <c r="E89" s="33"/>
      <c r="F89" s="34">
        <f>F55+F59+F69+F74+F81+F88</f>
        <v>1795</v>
      </c>
      <c r="G89" s="34">
        <f t="shared" ref="G89" si="31">G55+G59+G69+G74+G81+G88</f>
        <v>53.98</v>
      </c>
      <c r="H89" s="34">
        <f t="shared" ref="H89" si="32">H55+H59+H69+H74+H81+H88</f>
        <v>59.5</v>
      </c>
      <c r="I89" s="34">
        <f t="shared" ref="I89" si="33">I55+I59+I69+I74+I81+I88</f>
        <v>234.61</v>
      </c>
      <c r="J89" s="34">
        <f t="shared" ref="J89" si="34">J55+J59+J69+J74+J81+J88</f>
        <v>1692.1</v>
      </c>
      <c r="K89" s="35"/>
      <c r="L89" s="34">
        <f t="shared" ref="L89" ca="1" si="35">L55+L59+L69+L74+L81+L88</f>
        <v>0</v>
      </c>
    </row>
    <row r="90" spans="1:12" ht="16.5" thickBot="1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79</v>
      </c>
      <c r="F90" s="59" t="s">
        <v>80</v>
      </c>
      <c r="G90" s="59">
        <v>8.51</v>
      </c>
      <c r="H90" s="59">
        <v>6.8</v>
      </c>
      <c r="I90" s="59">
        <v>40.26</v>
      </c>
      <c r="J90" s="59">
        <v>225.7</v>
      </c>
      <c r="K90" s="60">
        <v>204</v>
      </c>
      <c r="L90" s="48"/>
    </row>
    <row r="91" spans="1:12" ht="15.75" thickBot="1" x14ac:dyDescent="0.3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6.5" thickBot="1" x14ac:dyDescent="0.3">
      <c r="A92" s="25"/>
      <c r="B92" s="16"/>
      <c r="C92" s="11"/>
      <c r="D92" s="7" t="s">
        <v>22</v>
      </c>
      <c r="E92" s="58" t="s">
        <v>81</v>
      </c>
      <c r="F92" s="59">
        <v>200</v>
      </c>
      <c r="G92" s="59">
        <v>3.1</v>
      </c>
      <c r="H92" s="59">
        <v>3.8</v>
      </c>
      <c r="I92" s="59">
        <v>24.9</v>
      </c>
      <c r="J92" s="59">
        <v>110</v>
      </c>
      <c r="K92" s="60">
        <v>380</v>
      </c>
      <c r="L92" s="51"/>
    </row>
    <row r="93" spans="1:12" ht="32.25" thickBot="1" x14ac:dyDescent="0.3">
      <c r="A93" s="25"/>
      <c r="B93" s="16"/>
      <c r="C93" s="11"/>
      <c r="D93" s="7" t="s">
        <v>23</v>
      </c>
      <c r="E93" s="61" t="s">
        <v>82</v>
      </c>
      <c r="F93" s="62">
        <v>50</v>
      </c>
      <c r="G93" s="59">
        <v>4.2</v>
      </c>
      <c r="H93" s="59">
        <v>6.4</v>
      </c>
      <c r="I93" s="59">
        <v>25.3</v>
      </c>
      <c r="J93" s="59">
        <v>151</v>
      </c>
      <c r="K93" s="63"/>
      <c r="L93" s="51"/>
    </row>
    <row r="94" spans="1:12" ht="16.5" thickBot="1" x14ac:dyDescent="0.3">
      <c r="A94" s="25"/>
      <c r="B94" s="16"/>
      <c r="C94" s="11"/>
      <c r="D94" s="7" t="s">
        <v>24</v>
      </c>
      <c r="E94" s="61" t="s">
        <v>83</v>
      </c>
      <c r="F94" s="62">
        <v>100</v>
      </c>
      <c r="G94" s="59">
        <v>0.5</v>
      </c>
      <c r="H94" s="59">
        <v>0.5</v>
      </c>
      <c r="I94" s="59">
        <v>10</v>
      </c>
      <c r="J94" s="59">
        <v>47</v>
      </c>
      <c r="K94" s="63">
        <v>338</v>
      </c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v>530</v>
      </c>
      <c r="G97" s="21">
        <f t="shared" ref="G97:J97" si="36">SUM(G90:G96)</f>
        <v>16.309999999999999</v>
      </c>
      <c r="H97" s="21">
        <f t="shared" si="36"/>
        <v>17.5</v>
      </c>
      <c r="I97" s="21">
        <f t="shared" si="36"/>
        <v>100.46</v>
      </c>
      <c r="J97" s="21">
        <f t="shared" si="36"/>
        <v>533.70000000000005</v>
      </c>
      <c r="K97" s="27"/>
      <c r="L97" s="21">
        <f t="shared" si="9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.75" thickBot="1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7">SUM(G98:G100)</f>
        <v>0</v>
      </c>
      <c r="H101" s="21">
        <f t="shared" ref="H101" si="38">SUM(H98:H100)</f>
        <v>0</v>
      </c>
      <c r="I101" s="21">
        <f t="shared" ref="I101" si="39">SUM(I98:I100)</f>
        <v>0</v>
      </c>
      <c r="J101" s="21">
        <f t="shared" ref="J101" si="40">SUM(J98:J100)</f>
        <v>0</v>
      </c>
      <c r="K101" s="27"/>
      <c r="L101" s="21">
        <f t="shared" ref="L101" ca="1" si="41">SUM(L98:L106)</f>
        <v>0</v>
      </c>
    </row>
    <row r="102" spans="1:12" ht="16.5" thickBot="1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84</v>
      </c>
      <c r="F102" s="59">
        <v>60</v>
      </c>
      <c r="G102" s="59" t="s">
        <v>85</v>
      </c>
      <c r="H102" s="62">
        <v>3.6</v>
      </c>
      <c r="I102" s="59">
        <v>5</v>
      </c>
      <c r="J102" s="59">
        <v>55</v>
      </c>
      <c r="K102" s="60">
        <v>52</v>
      </c>
      <c r="L102" s="51"/>
    </row>
    <row r="103" spans="1:12" ht="16.5" thickBot="1" x14ac:dyDescent="0.3">
      <c r="A103" s="25"/>
      <c r="B103" s="16"/>
      <c r="C103" s="11"/>
      <c r="D103" s="7" t="s">
        <v>28</v>
      </c>
      <c r="E103" s="61" t="s">
        <v>86</v>
      </c>
      <c r="F103" s="62" t="s">
        <v>87</v>
      </c>
      <c r="G103" s="62">
        <v>9</v>
      </c>
      <c r="H103" s="62">
        <v>7</v>
      </c>
      <c r="I103" s="62">
        <v>11</v>
      </c>
      <c r="J103" s="62">
        <v>146</v>
      </c>
      <c r="K103" s="63">
        <v>99</v>
      </c>
      <c r="L103" s="51"/>
    </row>
    <row r="104" spans="1:12" ht="16.5" thickBot="1" x14ac:dyDescent="0.3">
      <c r="A104" s="25"/>
      <c r="B104" s="16"/>
      <c r="C104" s="11"/>
      <c r="D104" s="7" t="s">
        <v>29</v>
      </c>
      <c r="E104" s="61" t="s">
        <v>88</v>
      </c>
      <c r="F104" s="62">
        <v>100</v>
      </c>
      <c r="G104" s="62">
        <v>12</v>
      </c>
      <c r="H104" s="62">
        <v>16</v>
      </c>
      <c r="I104" s="62">
        <v>10</v>
      </c>
      <c r="J104" s="62">
        <v>237</v>
      </c>
      <c r="K104" s="63">
        <v>460</v>
      </c>
      <c r="L104" s="51"/>
    </row>
    <row r="105" spans="1:12" ht="16.5" thickBot="1" x14ac:dyDescent="0.3">
      <c r="A105" s="25"/>
      <c r="B105" s="16"/>
      <c r="C105" s="11"/>
      <c r="D105" s="7" t="s">
        <v>30</v>
      </c>
      <c r="E105" s="61" t="s">
        <v>89</v>
      </c>
      <c r="F105" s="62">
        <v>150</v>
      </c>
      <c r="G105" s="62">
        <v>3</v>
      </c>
      <c r="H105" s="62">
        <v>5</v>
      </c>
      <c r="I105" s="62">
        <v>22</v>
      </c>
      <c r="J105" s="62">
        <v>145</v>
      </c>
      <c r="K105" s="63">
        <v>472</v>
      </c>
      <c r="L105" s="51"/>
    </row>
    <row r="106" spans="1:12" ht="16.5" thickBot="1" x14ac:dyDescent="0.3">
      <c r="A106" s="25"/>
      <c r="B106" s="16"/>
      <c r="C106" s="11"/>
      <c r="D106" s="7" t="s">
        <v>31</v>
      </c>
      <c r="E106" s="58" t="s">
        <v>90</v>
      </c>
      <c r="F106" s="59">
        <v>200</v>
      </c>
      <c r="G106" s="62"/>
      <c r="H106" s="62"/>
      <c r="I106" s="62">
        <v>28</v>
      </c>
      <c r="J106" s="62">
        <v>117</v>
      </c>
      <c r="K106" s="66">
        <v>585</v>
      </c>
      <c r="L106" s="51"/>
    </row>
    <row r="107" spans="1:12" ht="16.5" thickBot="1" x14ac:dyDescent="0.3">
      <c r="A107" s="25"/>
      <c r="B107" s="16"/>
      <c r="C107" s="11"/>
      <c r="D107" s="7" t="s">
        <v>32</v>
      </c>
      <c r="E107" s="58" t="s">
        <v>58</v>
      </c>
      <c r="F107" s="59">
        <v>25</v>
      </c>
      <c r="G107" s="62">
        <v>2</v>
      </c>
      <c r="H107" s="62">
        <v>0.2</v>
      </c>
      <c r="I107" s="62">
        <v>14.6</v>
      </c>
      <c r="J107" s="62">
        <v>59.6</v>
      </c>
      <c r="K107" s="52"/>
      <c r="L107" s="51"/>
    </row>
    <row r="108" spans="1:12" ht="16.5" thickBot="1" x14ac:dyDescent="0.3">
      <c r="A108" s="25"/>
      <c r="B108" s="16"/>
      <c r="C108" s="11"/>
      <c r="D108" s="7" t="s">
        <v>33</v>
      </c>
      <c r="E108" s="61" t="s">
        <v>60</v>
      </c>
      <c r="F108" s="62">
        <v>25</v>
      </c>
      <c r="G108" s="62">
        <v>1.6</v>
      </c>
      <c r="H108" s="62">
        <v>0.2</v>
      </c>
      <c r="I108" s="62">
        <v>10.3</v>
      </c>
      <c r="J108" s="62">
        <v>55.6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v>820</v>
      </c>
      <c r="G111" s="21">
        <v>28.4</v>
      </c>
      <c r="H111" s="21">
        <f t="shared" ref="H111:J111" si="42">SUM(H102:H110)</f>
        <v>32</v>
      </c>
      <c r="I111" s="21">
        <f t="shared" si="42"/>
        <v>100.89999999999999</v>
      </c>
      <c r="J111" s="21">
        <f t="shared" si="42"/>
        <v>815.2</v>
      </c>
      <c r="K111" s="27"/>
      <c r="L111" s="21">
        <f t="shared" ref="L111" ca="1" si="43">SUM(L108:L116)</f>
        <v>0</v>
      </c>
    </row>
    <row r="112" spans="1:12" ht="16.5" thickBot="1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61" t="s">
        <v>160</v>
      </c>
      <c r="F112" s="62">
        <v>50</v>
      </c>
      <c r="G112" s="62">
        <v>12</v>
      </c>
      <c r="H112" s="62">
        <v>9</v>
      </c>
      <c r="I112" s="62">
        <v>30</v>
      </c>
      <c r="J112" s="62">
        <v>249</v>
      </c>
      <c r="K112" s="52"/>
      <c r="L112" s="51"/>
    </row>
    <row r="113" spans="1:12" ht="16.5" thickBot="1" x14ac:dyDescent="0.3">
      <c r="A113" s="25"/>
      <c r="B113" s="16"/>
      <c r="C113" s="11"/>
      <c r="D113" s="12" t="s">
        <v>31</v>
      </c>
      <c r="E113" s="58" t="s">
        <v>56</v>
      </c>
      <c r="F113" s="59">
        <v>200</v>
      </c>
      <c r="G113" s="59">
        <v>1</v>
      </c>
      <c r="H113" s="59" t="s">
        <v>57</v>
      </c>
      <c r="I113" s="62">
        <v>20.2</v>
      </c>
      <c r="J113" s="59">
        <v>87</v>
      </c>
      <c r="K113" s="73">
        <v>389</v>
      </c>
      <c r="L113" s="51"/>
    </row>
    <row r="114" spans="1:12" ht="16.5" thickBot="1" x14ac:dyDescent="0.3">
      <c r="A114" s="25"/>
      <c r="B114" s="16"/>
      <c r="C114" s="11"/>
      <c r="D114" s="6"/>
      <c r="E114" s="61" t="s">
        <v>69</v>
      </c>
      <c r="F114" s="62">
        <v>100</v>
      </c>
      <c r="G114" s="62" t="s">
        <v>161</v>
      </c>
      <c r="H114" s="62" t="s">
        <v>57</v>
      </c>
      <c r="I114" s="62">
        <v>7.3</v>
      </c>
      <c r="J114" s="62" t="s">
        <v>162</v>
      </c>
      <c r="K114" s="73">
        <v>338</v>
      </c>
      <c r="L114" s="51"/>
    </row>
    <row r="115" spans="1:12" ht="16.5" thickBot="1" x14ac:dyDescent="0.3">
      <c r="A115" s="25"/>
      <c r="B115" s="16"/>
      <c r="C115" s="11"/>
      <c r="D115" s="6"/>
      <c r="E115" s="98"/>
      <c r="F115" s="99"/>
      <c r="G115" s="99"/>
      <c r="H115" s="99"/>
      <c r="I115" s="100"/>
      <c r="J115" s="99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v>13.4</v>
      </c>
      <c r="H116" s="21">
        <v>9.4</v>
      </c>
      <c r="I116" s="21">
        <f t="shared" ref="I116" si="44">SUM(I112:I115)</f>
        <v>57.5</v>
      </c>
      <c r="J116" s="21">
        <v>371.6</v>
      </c>
      <c r="K116" s="27"/>
      <c r="L116" s="21">
        <f t="shared" ref="L116" ca="1" si="4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46">SUM(G117:G122)</f>
        <v>0</v>
      </c>
      <c r="H123" s="21">
        <f t="shared" ref="H123" si="47">SUM(H117:H122)</f>
        <v>0</v>
      </c>
      <c r="I123" s="21">
        <f t="shared" ref="I123" si="48">SUM(I117:I122)</f>
        <v>0</v>
      </c>
      <c r="J123" s="21">
        <f t="shared" ref="J123" si="49">SUM(J117:J122)</f>
        <v>0</v>
      </c>
      <c r="K123" s="27"/>
      <c r="L123" s="21">
        <f t="shared" ref="L123" ca="1" si="50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1">SUM(G124:G129)</f>
        <v>0</v>
      </c>
      <c r="H130" s="21">
        <f t="shared" ref="H130" si="52">SUM(H124:H129)</f>
        <v>0</v>
      </c>
      <c r="I130" s="21">
        <f t="shared" ref="I130" si="53">SUM(I124:I129)</f>
        <v>0</v>
      </c>
      <c r="J130" s="21">
        <f t="shared" ref="J130" si="54">SUM(J124:J129)</f>
        <v>0</v>
      </c>
      <c r="K130" s="27"/>
      <c r="L130" s="21">
        <f t="shared" ref="L130" ca="1" si="55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105" t="s">
        <v>4</v>
      </c>
      <c r="D131" s="106"/>
      <c r="E131" s="33"/>
      <c r="F131" s="34">
        <f>F97+F101+F111+F116+F123+F130</f>
        <v>1700</v>
      </c>
      <c r="G131" s="34">
        <f t="shared" ref="G131" si="56">G97+G101+G111+G116+G123+G130</f>
        <v>58.109999999999992</v>
      </c>
      <c r="H131" s="34">
        <f t="shared" ref="H131" si="57">H97+H101+H111+H116+H123+H130</f>
        <v>58.9</v>
      </c>
      <c r="I131" s="34">
        <f t="shared" ref="I131" si="58">I97+I101+I111+I116+I123+I130</f>
        <v>258.86</v>
      </c>
      <c r="J131" s="34">
        <f t="shared" ref="J131" si="59">J97+J101+J111+J116+J123+J130</f>
        <v>1720.5</v>
      </c>
      <c r="K131" s="35"/>
      <c r="L131" s="34">
        <f t="shared" ref="L131" ca="1" si="60">L97+L101+L111+L116+L123+L130</f>
        <v>0</v>
      </c>
    </row>
    <row r="132" spans="1:12" ht="16.5" thickBot="1" x14ac:dyDescent="0.3">
      <c r="A132" s="22">
        <v>1</v>
      </c>
      <c r="B132" s="23">
        <v>4</v>
      </c>
      <c r="C132" s="24" t="s">
        <v>20</v>
      </c>
      <c r="D132" s="5" t="s">
        <v>21</v>
      </c>
      <c r="E132" s="58" t="s">
        <v>91</v>
      </c>
      <c r="F132" s="59" t="s">
        <v>92</v>
      </c>
      <c r="G132" s="59" t="s">
        <v>93</v>
      </c>
      <c r="H132" s="59" t="s">
        <v>94</v>
      </c>
      <c r="I132" s="59" t="s">
        <v>95</v>
      </c>
      <c r="J132" s="59" t="s">
        <v>96</v>
      </c>
      <c r="K132" s="66">
        <v>223</v>
      </c>
      <c r="L132" s="48"/>
    </row>
    <row r="133" spans="1:12" ht="16.5" thickBot="1" x14ac:dyDescent="0.3">
      <c r="A133" s="25"/>
      <c r="B133" s="16"/>
      <c r="C133" s="11"/>
      <c r="D133" s="6"/>
      <c r="E133" s="50"/>
      <c r="F133" s="70"/>
      <c r="G133" s="69"/>
      <c r="H133" s="69"/>
      <c r="I133" s="69"/>
      <c r="J133" s="69"/>
      <c r="K133" s="52"/>
      <c r="L133" s="51"/>
    </row>
    <row r="134" spans="1:12" ht="16.5" thickBot="1" x14ac:dyDescent="0.3">
      <c r="A134" s="25"/>
      <c r="B134" s="16"/>
      <c r="C134" s="11"/>
      <c r="D134" s="7" t="s">
        <v>22</v>
      </c>
      <c r="E134" s="58" t="s">
        <v>97</v>
      </c>
      <c r="F134" s="59">
        <v>200</v>
      </c>
      <c r="G134" s="59">
        <v>0.8</v>
      </c>
      <c r="H134" s="59">
        <v>3.4</v>
      </c>
      <c r="I134" s="59">
        <v>8</v>
      </c>
      <c r="J134" s="59">
        <v>60</v>
      </c>
      <c r="K134" s="60">
        <v>376</v>
      </c>
      <c r="L134" s="51"/>
    </row>
    <row r="135" spans="1:12" ht="16.5" thickBot="1" x14ac:dyDescent="0.3">
      <c r="A135" s="25"/>
      <c r="B135" s="16"/>
      <c r="C135" s="11"/>
      <c r="D135" s="7" t="s">
        <v>23</v>
      </c>
      <c r="E135" s="61" t="s">
        <v>98</v>
      </c>
      <c r="F135" s="62" t="s">
        <v>68</v>
      </c>
      <c r="G135" s="59">
        <v>3.5</v>
      </c>
      <c r="H135" s="59">
        <v>9.1</v>
      </c>
      <c r="I135" s="59">
        <v>19.53</v>
      </c>
      <c r="J135" s="59">
        <v>188</v>
      </c>
      <c r="K135" s="63">
        <v>2</v>
      </c>
      <c r="L135" s="51"/>
    </row>
    <row r="136" spans="1:12" ht="16.5" thickBot="1" x14ac:dyDescent="0.3">
      <c r="A136" s="25"/>
      <c r="B136" s="16"/>
      <c r="C136" s="11"/>
      <c r="D136" s="7" t="s">
        <v>24</v>
      </c>
      <c r="E136" s="61" t="s">
        <v>99</v>
      </c>
      <c r="F136" s="62">
        <v>100</v>
      </c>
      <c r="G136" s="59">
        <v>0.4</v>
      </c>
      <c r="H136" s="59">
        <v>0.3</v>
      </c>
      <c r="I136" s="59">
        <v>10.3</v>
      </c>
      <c r="J136" s="59">
        <v>47</v>
      </c>
      <c r="K136" s="63">
        <v>338</v>
      </c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v>500</v>
      </c>
      <c r="G139" s="21">
        <v>25.83</v>
      </c>
      <c r="H139" s="21">
        <v>17.8</v>
      </c>
      <c r="I139" s="21">
        <v>77.94</v>
      </c>
      <c r="J139" s="21">
        <v>525.4</v>
      </c>
      <c r="K139" s="27"/>
      <c r="L139" s="21">
        <f t="shared" ref="L139:L181" si="6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.75" thickBot="1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2">SUM(G140:G142)</f>
        <v>0</v>
      </c>
      <c r="H143" s="21">
        <f t="shared" ref="H143" si="63">SUM(H140:H142)</f>
        <v>0</v>
      </c>
      <c r="I143" s="21">
        <f t="shared" ref="I143" si="64">SUM(I140:I142)</f>
        <v>0</v>
      </c>
      <c r="J143" s="21">
        <f t="shared" ref="J143" si="65">SUM(J140:J142)</f>
        <v>0</v>
      </c>
      <c r="K143" s="27"/>
      <c r="L143" s="21">
        <f t="shared" ref="L143" ca="1" si="66">SUM(L140:L148)</f>
        <v>0</v>
      </c>
    </row>
    <row r="144" spans="1:12" ht="16.5" thickBot="1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100</v>
      </c>
      <c r="F144" s="59">
        <v>60</v>
      </c>
      <c r="G144" s="59">
        <v>1</v>
      </c>
      <c r="H144" s="59">
        <v>3</v>
      </c>
      <c r="I144" s="59">
        <v>2</v>
      </c>
      <c r="J144" s="59">
        <v>37</v>
      </c>
      <c r="K144" s="60">
        <v>37</v>
      </c>
      <c r="L144" s="51"/>
    </row>
    <row r="145" spans="1:12" ht="16.5" thickBot="1" x14ac:dyDescent="0.3">
      <c r="A145" s="25"/>
      <c r="B145" s="16"/>
      <c r="C145" s="11"/>
      <c r="D145" s="7" t="s">
        <v>28</v>
      </c>
      <c r="E145" s="61" t="s">
        <v>101</v>
      </c>
      <c r="F145" s="62">
        <v>270</v>
      </c>
      <c r="G145" s="62">
        <v>7</v>
      </c>
      <c r="H145" s="62">
        <v>5</v>
      </c>
      <c r="I145" s="62">
        <v>22</v>
      </c>
      <c r="J145" s="62">
        <v>167</v>
      </c>
      <c r="K145" s="63">
        <v>83</v>
      </c>
      <c r="L145" s="51"/>
    </row>
    <row r="146" spans="1:12" ht="16.5" thickBot="1" x14ac:dyDescent="0.3">
      <c r="A146" s="25"/>
      <c r="B146" s="16"/>
      <c r="C146" s="11"/>
      <c r="D146" s="7" t="s">
        <v>29</v>
      </c>
      <c r="E146" s="61" t="s">
        <v>102</v>
      </c>
      <c r="F146" s="62">
        <v>250</v>
      </c>
      <c r="G146" s="62">
        <v>15</v>
      </c>
      <c r="H146" s="62">
        <v>18</v>
      </c>
      <c r="I146" s="62">
        <v>28</v>
      </c>
      <c r="J146" s="62">
        <v>343</v>
      </c>
      <c r="K146" s="63">
        <v>394</v>
      </c>
      <c r="L146" s="51"/>
    </row>
    <row r="147" spans="1:12" ht="15.75" thickBot="1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6.5" thickBot="1" x14ac:dyDescent="0.3">
      <c r="A148" s="25"/>
      <c r="B148" s="16"/>
      <c r="C148" s="11"/>
      <c r="D148" s="7" t="s">
        <v>31</v>
      </c>
      <c r="E148" s="58" t="s">
        <v>103</v>
      </c>
      <c r="F148" s="59">
        <v>200</v>
      </c>
      <c r="G148" s="62"/>
      <c r="H148" s="59"/>
      <c r="I148" s="59">
        <v>28</v>
      </c>
      <c r="J148" s="59">
        <v>115</v>
      </c>
      <c r="K148" s="66">
        <v>698</v>
      </c>
      <c r="L148" s="51"/>
    </row>
    <row r="149" spans="1:12" ht="16.5" thickBot="1" x14ac:dyDescent="0.3">
      <c r="A149" s="25"/>
      <c r="B149" s="16"/>
      <c r="C149" s="11"/>
      <c r="D149" s="7" t="s">
        <v>32</v>
      </c>
      <c r="E149" s="61" t="s">
        <v>58</v>
      </c>
      <c r="F149" s="62">
        <v>25</v>
      </c>
      <c r="G149" s="62">
        <v>2</v>
      </c>
      <c r="H149" s="62" t="s">
        <v>57</v>
      </c>
      <c r="I149" s="59">
        <v>14.6</v>
      </c>
      <c r="J149" s="59">
        <v>59.6</v>
      </c>
      <c r="K149" s="52"/>
      <c r="L149" s="51"/>
    </row>
    <row r="150" spans="1:12" ht="16.5" thickBot="1" x14ac:dyDescent="0.3">
      <c r="A150" s="25"/>
      <c r="B150" s="16"/>
      <c r="C150" s="11"/>
      <c r="D150" s="7" t="s">
        <v>33</v>
      </c>
      <c r="E150" s="61" t="s">
        <v>78</v>
      </c>
      <c r="F150" s="62">
        <v>25</v>
      </c>
      <c r="G150" s="62">
        <v>1.6</v>
      </c>
      <c r="H150" s="62" t="s">
        <v>57</v>
      </c>
      <c r="I150" s="59">
        <v>10.3</v>
      </c>
      <c r="J150" s="59">
        <v>55.6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830</v>
      </c>
      <c r="G153" s="21">
        <f t="shared" ref="G153" si="67">SUM(G144:G152)</f>
        <v>26.6</v>
      </c>
      <c r="H153" s="21">
        <v>26.4</v>
      </c>
      <c r="I153" s="21">
        <f t="shared" ref="I153:J153" si="68">SUM(I144:I152)</f>
        <v>104.89999999999999</v>
      </c>
      <c r="J153" s="21">
        <f t="shared" si="68"/>
        <v>777.2</v>
      </c>
      <c r="K153" s="27"/>
      <c r="L153" s="21">
        <f t="shared" ref="L153" ca="1" si="69">SUM(L150:L158)</f>
        <v>0</v>
      </c>
    </row>
    <row r="154" spans="1:12" ht="16.5" thickBot="1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61" t="s">
        <v>164</v>
      </c>
      <c r="F154" s="62">
        <v>50</v>
      </c>
      <c r="G154" s="62">
        <v>4.2</v>
      </c>
      <c r="H154" s="62">
        <v>6.4</v>
      </c>
      <c r="I154" s="62">
        <v>25.3</v>
      </c>
      <c r="J154" s="62">
        <v>151</v>
      </c>
      <c r="K154" s="52"/>
      <c r="L154" s="51"/>
    </row>
    <row r="155" spans="1:12" ht="16.5" thickBot="1" x14ac:dyDescent="0.3">
      <c r="A155" s="25"/>
      <c r="B155" s="16"/>
      <c r="C155" s="11"/>
      <c r="D155" s="12" t="s">
        <v>31</v>
      </c>
      <c r="E155" s="58" t="s">
        <v>163</v>
      </c>
      <c r="F155" s="59">
        <v>200</v>
      </c>
      <c r="G155" s="62">
        <v>5.6</v>
      </c>
      <c r="H155" s="62">
        <v>6.4</v>
      </c>
      <c r="I155" s="62">
        <v>8.1999999999999993</v>
      </c>
      <c r="J155" s="59">
        <v>116</v>
      </c>
      <c r="K155" s="52"/>
      <c r="L155" s="51"/>
    </row>
    <row r="156" spans="1:12" ht="16.5" thickBot="1" x14ac:dyDescent="0.3">
      <c r="A156" s="25"/>
      <c r="B156" s="16"/>
      <c r="C156" s="11"/>
      <c r="D156" s="6"/>
      <c r="E156" s="61" t="s">
        <v>83</v>
      </c>
      <c r="F156" s="62">
        <v>100</v>
      </c>
      <c r="G156" s="62">
        <v>0.5</v>
      </c>
      <c r="H156" s="62" t="s">
        <v>51</v>
      </c>
      <c r="I156" s="62">
        <v>10</v>
      </c>
      <c r="J156" s="62">
        <v>47</v>
      </c>
      <c r="K156" s="73">
        <v>338</v>
      </c>
      <c r="L156" s="51"/>
    </row>
    <row r="157" spans="1:12" ht="16.5" thickBot="1" x14ac:dyDescent="0.3">
      <c r="A157" s="25"/>
      <c r="B157" s="16"/>
      <c r="C157" s="11"/>
      <c r="D157" s="6"/>
      <c r="E157" s="98"/>
      <c r="F157" s="99"/>
      <c r="G157" s="99"/>
      <c r="H157" s="99"/>
      <c r="I157" s="99"/>
      <c r="J157" s="99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350</v>
      </c>
      <c r="G158" s="21">
        <f t="shared" ref="G158" si="70">SUM(G154:G157)</f>
        <v>10.3</v>
      </c>
      <c r="H158" s="21">
        <v>13.3</v>
      </c>
      <c r="I158" s="21">
        <f t="shared" ref="I158" si="71">SUM(I154:I157)</f>
        <v>43.5</v>
      </c>
      <c r="J158" s="21">
        <f t="shared" ref="J158" si="72">SUM(J154:J157)</f>
        <v>314</v>
      </c>
      <c r="K158" s="27"/>
      <c r="L158" s="21">
        <f t="shared" ref="L158" ca="1" si="73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4">SUM(G159:G164)</f>
        <v>0</v>
      </c>
      <c r="H165" s="21">
        <f t="shared" ref="H165" si="75">SUM(H159:H164)</f>
        <v>0</v>
      </c>
      <c r="I165" s="21">
        <f t="shared" ref="I165" si="76">SUM(I159:I164)</f>
        <v>0</v>
      </c>
      <c r="J165" s="21">
        <f t="shared" ref="J165" si="77">SUM(J159:J164)</f>
        <v>0</v>
      </c>
      <c r="K165" s="27"/>
      <c r="L165" s="21">
        <f t="shared" ref="L165" ca="1" si="78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79">SUM(G166:G171)</f>
        <v>0</v>
      </c>
      <c r="H172" s="21">
        <f t="shared" ref="H172" si="80">SUM(H166:H171)</f>
        <v>0</v>
      </c>
      <c r="I172" s="21">
        <f t="shared" ref="I172" si="81">SUM(I166:I171)</f>
        <v>0</v>
      </c>
      <c r="J172" s="21">
        <f t="shared" ref="J172" si="82">SUM(J166:J171)</f>
        <v>0</v>
      </c>
      <c r="K172" s="27"/>
      <c r="L172" s="21">
        <f t="shared" ref="L172" ca="1" si="83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105" t="s">
        <v>4</v>
      </c>
      <c r="D173" s="106"/>
      <c r="E173" s="33"/>
      <c r="F173" s="34">
        <f>F139+F143+F153+F158+F165+F172</f>
        <v>1680</v>
      </c>
      <c r="G173" s="34">
        <f t="shared" ref="G173" si="84">G139+G143+G153+G158+G165+G172</f>
        <v>62.730000000000004</v>
      </c>
      <c r="H173" s="34">
        <f t="shared" ref="H173" si="85">H139+H143+H153+H158+H165+H172</f>
        <v>57.5</v>
      </c>
      <c r="I173" s="34">
        <f t="shared" ref="I173" si="86">I139+I143+I153+I158+I165+I172</f>
        <v>226.33999999999997</v>
      </c>
      <c r="J173" s="34">
        <f t="shared" ref="J173" si="87">J139+J143+J153+J158+J165+J172</f>
        <v>1616.6</v>
      </c>
      <c r="K173" s="35"/>
      <c r="L173" s="34">
        <f t="shared" ref="L173" ca="1" si="88">L139+L143+L153+L158+L165+L172</f>
        <v>0</v>
      </c>
    </row>
    <row r="174" spans="1:12" ht="16.5" thickBot="1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104</v>
      </c>
      <c r="F174" s="59" t="s">
        <v>105</v>
      </c>
      <c r="G174" s="59">
        <v>9.51</v>
      </c>
      <c r="H174" s="59">
        <v>6.1</v>
      </c>
      <c r="I174" s="59" t="s">
        <v>106</v>
      </c>
      <c r="J174" s="59">
        <v>269</v>
      </c>
      <c r="K174" s="66">
        <v>181</v>
      </c>
      <c r="L174" s="48"/>
    </row>
    <row r="175" spans="1:12" ht="16.5" thickBot="1" x14ac:dyDescent="0.3">
      <c r="A175" s="25"/>
      <c r="B175" s="16"/>
      <c r="C175" s="11"/>
      <c r="D175" s="6"/>
      <c r="E175" s="50"/>
      <c r="F175" s="51"/>
      <c r="G175" s="69"/>
      <c r="H175" s="69"/>
      <c r="I175" s="51"/>
      <c r="J175" s="51"/>
      <c r="K175" s="52"/>
      <c r="L175" s="51"/>
    </row>
    <row r="176" spans="1:12" ht="16.5" thickBot="1" x14ac:dyDescent="0.3">
      <c r="A176" s="25"/>
      <c r="B176" s="16"/>
      <c r="C176" s="11"/>
      <c r="D176" s="7" t="s">
        <v>22</v>
      </c>
      <c r="E176" s="58" t="s">
        <v>107</v>
      </c>
      <c r="F176" s="59">
        <v>200</v>
      </c>
      <c r="G176" s="59">
        <v>5.8</v>
      </c>
      <c r="H176" s="59">
        <v>3.4</v>
      </c>
      <c r="I176" s="59">
        <v>8</v>
      </c>
      <c r="J176" s="59">
        <v>60</v>
      </c>
      <c r="K176" s="60">
        <v>378</v>
      </c>
      <c r="L176" s="51"/>
    </row>
    <row r="177" spans="1:12" ht="16.5" thickBot="1" x14ac:dyDescent="0.3">
      <c r="A177" s="25"/>
      <c r="B177" s="16"/>
      <c r="C177" s="11"/>
      <c r="D177" s="7" t="s">
        <v>23</v>
      </c>
      <c r="E177" s="61" t="s">
        <v>108</v>
      </c>
      <c r="F177" s="62" t="s">
        <v>109</v>
      </c>
      <c r="G177" s="59">
        <v>6.14</v>
      </c>
      <c r="H177" s="59">
        <v>6.48</v>
      </c>
      <c r="I177" s="59">
        <v>10.28</v>
      </c>
      <c r="J177" s="62" t="s">
        <v>110</v>
      </c>
      <c r="K177" s="63">
        <v>3</v>
      </c>
      <c r="L177" s="51"/>
    </row>
    <row r="178" spans="1:12" ht="16.5" thickBot="1" x14ac:dyDescent="0.3">
      <c r="A178" s="25"/>
      <c r="B178" s="16"/>
      <c r="C178" s="11"/>
      <c r="D178" s="7" t="s">
        <v>24</v>
      </c>
      <c r="E178" s="61" t="s">
        <v>69</v>
      </c>
      <c r="F178" s="62">
        <v>100</v>
      </c>
      <c r="G178" s="59">
        <v>0.66</v>
      </c>
      <c r="H178" s="59"/>
      <c r="I178" s="59">
        <v>10.66</v>
      </c>
      <c r="J178" s="62" t="s">
        <v>111</v>
      </c>
      <c r="K178" s="63">
        <v>338</v>
      </c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v>500</v>
      </c>
      <c r="G181" s="21">
        <f t="shared" ref="G181:H181" si="89">SUM(G174:G180)</f>
        <v>22.11</v>
      </c>
      <c r="H181" s="21">
        <f t="shared" si="89"/>
        <v>15.98</v>
      </c>
      <c r="I181" s="21">
        <v>69.45</v>
      </c>
      <c r="J181" s="21">
        <v>482.61</v>
      </c>
      <c r="K181" s="27"/>
      <c r="L181" s="21">
        <f t="shared" si="6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.75" thickBot="1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0">SUM(G182:G184)</f>
        <v>0</v>
      </c>
      <c r="H185" s="21">
        <f t="shared" ref="H185" si="91">SUM(H182:H184)</f>
        <v>0</v>
      </c>
      <c r="I185" s="21">
        <f t="shared" ref="I185" si="92">SUM(I182:I184)</f>
        <v>0</v>
      </c>
      <c r="J185" s="21">
        <f t="shared" ref="J185" si="93">SUM(J182:J184)</f>
        <v>0</v>
      </c>
      <c r="K185" s="27"/>
      <c r="L185" s="21">
        <f t="shared" ref="L185" ca="1" si="94">SUM(L182:L190)</f>
        <v>0</v>
      </c>
    </row>
    <row r="186" spans="1:12" ht="16.5" thickBot="1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112</v>
      </c>
      <c r="F186" s="59">
        <v>60</v>
      </c>
      <c r="G186" s="59">
        <v>1</v>
      </c>
      <c r="H186" s="59" t="s">
        <v>53</v>
      </c>
      <c r="I186" s="59">
        <v>1</v>
      </c>
      <c r="J186" s="59">
        <v>7</v>
      </c>
      <c r="K186" s="52"/>
      <c r="L186" s="51"/>
    </row>
    <row r="187" spans="1:12" ht="16.5" thickBot="1" x14ac:dyDescent="0.3">
      <c r="A187" s="25"/>
      <c r="B187" s="16"/>
      <c r="C187" s="11"/>
      <c r="D187" s="7" t="s">
        <v>28</v>
      </c>
      <c r="E187" s="61" t="s">
        <v>113</v>
      </c>
      <c r="F187" s="62" t="s">
        <v>87</v>
      </c>
      <c r="G187" s="62">
        <v>2</v>
      </c>
      <c r="H187" s="62">
        <v>5</v>
      </c>
      <c r="I187" s="62">
        <v>14</v>
      </c>
      <c r="J187" s="62">
        <v>109</v>
      </c>
      <c r="K187" s="60">
        <v>129</v>
      </c>
      <c r="L187" s="51"/>
    </row>
    <row r="188" spans="1:12" ht="16.5" thickBot="1" x14ac:dyDescent="0.3">
      <c r="A188" s="25"/>
      <c r="B188" s="16"/>
      <c r="C188" s="11"/>
      <c r="D188" s="7" t="s">
        <v>29</v>
      </c>
      <c r="E188" s="61" t="s">
        <v>114</v>
      </c>
      <c r="F188" s="62">
        <v>100</v>
      </c>
      <c r="G188" s="62">
        <v>13</v>
      </c>
      <c r="H188" s="62">
        <v>20</v>
      </c>
      <c r="I188" s="62">
        <v>10</v>
      </c>
      <c r="J188" s="62">
        <v>229</v>
      </c>
      <c r="K188" s="63" t="s">
        <v>115</v>
      </c>
      <c r="L188" s="51"/>
    </row>
    <row r="189" spans="1:12" ht="16.5" thickBot="1" x14ac:dyDescent="0.3">
      <c r="A189" s="25"/>
      <c r="B189" s="16"/>
      <c r="C189" s="11"/>
      <c r="D189" s="7" t="s">
        <v>30</v>
      </c>
      <c r="E189" s="61" t="s">
        <v>116</v>
      </c>
      <c r="F189" s="62">
        <v>150</v>
      </c>
      <c r="G189" s="62">
        <v>4</v>
      </c>
      <c r="H189" s="62">
        <v>5</v>
      </c>
      <c r="I189" s="62">
        <v>37</v>
      </c>
      <c r="J189" s="62">
        <v>210</v>
      </c>
      <c r="K189" s="63">
        <v>465</v>
      </c>
      <c r="L189" s="51"/>
    </row>
    <row r="190" spans="1:12" ht="16.5" thickBot="1" x14ac:dyDescent="0.3">
      <c r="A190" s="25"/>
      <c r="B190" s="16"/>
      <c r="C190" s="11"/>
      <c r="D190" s="7" t="s">
        <v>31</v>
      </c>
      <c r="E190" s="61" t="s">
        <v>117</v>
      </c>
      <c r="F190" s="62">
        <v>200</v>
      </c>
      <c r="G190" s="62" t="s">
        <v>53</v>
      </c>
      <c r="H190" s="62" t="s">
        <v>53</v>
      </c>
      <c r="I190" s="62">
        <v>29</v>
      </c>
      <c r="J190" s="62">
        <v>135</v>
      </c>
      <c r="K190" s="63">
        <v>342</v>
      </c>
      <c r="L190" s="51"/>
    </row>
    <row r="191" spans="1:12" ht="16.5" thickBot="1" x14ac:dyDescent="0.3">
      <c r="A191" s="25"/>
      <c r="B191" s="16"/>
      <c r="C191" s="11"/>
      <c r="D191" s="7" t="s">
        <v>32</v>
      </c>
      <c r="E191" s="61" t="s">
        <v>58</v>
      </c>
      <c r="F191" s="62">
        <v>39</v>
      </c>
      <c r="G191" s="62">
        <v>3</v>
      </c>
      <c r="H191" s="62">
        <v>0.3</v>
      </c>
      <c r="I191" s="62">
        <v>19</v>
      </c>
      <c r="J191" s="62">
        <v>93</v>
      </c>
      <c r="K191" s="52"/>
      <c r="L191" s="51"/>
    </row>
    <row r="192" spans="1:12" ht="16.5" thickBot="1" x14ac:dyDescent="0.3">
      <c r="A192" s="25"/>
      <c r="B192" s="16"/>
      <c r="C192" s="11"/>
      <c r="D192" s="7" t="s">
        <v>33</v>
      </c>
      <c r="E192" s="61" t="s">
        <v>78</v>
      </c>
      <c r="F192" s="62">
        <v>36</v>
      </c>
      <c r="G192" s="62">
        <v>2.4</v>
      </c>
      <c r="H192" s="62">
        <v>0.3</v>
      </c>
      <c r="I192" s="62">
        <v>16</v>
      </c>
      <c r="J192" s="62">
        <v>80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v>845</v>
      </c>
      <c r="G195" s="21">
        <f t="shared" ref="G195:J195" si="95">SUM(G186:G194)</f>
        <v>25.4</v>
      </c>
      <c r="H195" s="21">
        <f t="shared" si="95"/>
        <v>30.6</v>
      </c>
      <c r="I195" s="21">
        <f t="shared" si="95"/>
        <v>126</v>
      </c>
      <c r="J195" s="21">
        <f t="shared" si="95"/>
        <v>863</v>
      </c>
      <c r="K195" s="27"/>
      <c r="L195" s="21">
        <f t="shared" ref="L195" ca="1" si="96">SUM(L192:L200)</f>
        <v>0</v>
      </c>
    </row>
    <row r="196" spans="1:12" ht="15.75" thickBot="1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6.5" thickBot="1" x14ac:dyDescent="0.3">
      <c r="A197" s="25"/>
      <c r="B197" s="16"/>
      <c r="C197" s="11"/>
      <c r="D197" s="12" t="s">
        <v>31</v>
      </c>
      <c r="E197" s="58" t="s">
        <v>165</v>
      </c>
      <c r="F197" s="59">
        <v>200</v>
      </c>
      <c r="G197" s="59">
        <v>1</v>
      </c>
      <c r="H197" s="59" t="s">
        <v>57</v>
      </c>
      <c r="I197" s="59">
        <v>22.2</v>
      </c>
      <c r="J197" s="59">
        <v>137</v>
      </c>
      <c r="K197" s="73">
        <v>389</v>
      </c>
      <c r="L197" s="51"/>
    </row>
    <row r="198" spans="1:12" ht="16.5" thickBot="1" x14ac:dyDescent="0.3">
      <c r="A198" s="25"/>
      <c r="B198" s="16"/>
      <c r="C198" s="11"/>
      <c r="D198" s="6"/>
      <c r="E198" s="61" t="s">
        <v>166</v>
      </c>
      <c r="F198" s="62">
        <v>150</v>
      </c>
      <c r="G198" s="59">
        <v>2.25</v>
      </c>
      <c r="H198" s="59">
        <v>0.75</v>
      </c>
      <c r="I198" s="59">
        <v>31.5</v>
      </c>
      <c r="J198" s="62">
        <v>144</v>
      </c>
      <c r="K198" s="73">
        <v>338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97">SUM(G196:G199)</f>
        <v>3.25</v>
      </c>
      <c r="H200" s="21">
        <v>0.95</v>
      </c>
      <c r="I200" s="21">
        <f t="shared" ref="I200" si="98">SUM(I196:I199)</f>
        <v>53.7</v>
      </c>
      <c r="J200" s="21">
        <f t="shared" ref="J200" si="99">SUM(J196:J199)</f>
        <v>281</v>
      </c>
      <c r="K200" s="27"/>
      <c r="L200" s="21">
        <f t="shared" ref="L200" ca="1" si="10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1">SUM(G201:G206)</f>
        <v>0</v>
      </c>
      <c r="H207" s="21">
        <f t="shared" ref="H207" si="102">SUM(H201:H206)</f>
        <v>0</v>
      </c>
      <c r="I207" s="21">
        <f t="shared" ref="I207" si="103">SUM(I201:I206)</f>
        <v>0</v>
      </c>
      <c r="J207" s="21">
        <f t="shared" ref="J207" si="104">SUM(J201:J206)</f>
        <v>0</v>
      </c>
      <c r="K207" s="27"/>
      <c r="L207" s="21">
        <f t="shared" ref="L207" ca="1" si="10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06">SUM(G208:G213)</f>
        <v>0</v>
      </c>
      <c r="H214" s="21">
        <f t="shared" ref="H214" si="107">SUM(H208:H213)</f>
        <v>0</v>
      </c>
      <c r="I214" s="21">
        <f t="shared" ref="I214" si="108">SUM(I208:I213)</f>
        <v>0</v>
      </c>
      <c r="J214" s="21">
        <f t="shared" ref="J214" si="109">SUM(J208:J213)</f>
        <v>0</v>
      </c>
      <c r="K214" s="27"/>
      <c r="L214" s="21">
        <f t="shared" ref="L214" ca="1" si="11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105" t="s">
        <v>4</v>
      </c>
      <c r="D215" s="106"/>
      <c r="E215" s="33"/>
      <c r="F215" s="34">
        <f>F181+F185+F195+F200+F207+F214</f>
        <v>1695</v>
      </c>
      <c r="G215" s="34">
        <f t="shared" ref="G215" si="111">G181+G185+G195+G200+G207+G214</f>
        <v>50.76</v>
      </c>
      <c r="H215" s="34">
        <f t="shared" ref="H215" si="112">H181+H185+H195+H200+H207+H214</f>
        <v>47.53</v>
      </c>
      <c r="I215" s="34">
        <f t="shared" ref="I215" si="113">I181+I185+I195+I200+I207+I214</f>
        <v>249.14999999999998</v>
      </c>
      <c r="J215" s="34">
        <f t="shared" ref="J215" si="114">J181+J185+J195+J200+J207+J214</f>
        <v>1626.6100000000001</v>
      </c>
      <c r="K215" s="35"/>
      <c r="L215" s="34">
        <f t="shared" ref="L215" ca="1" si="11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16">SUM(G216:G222)</f>
        <v>0</v>
      </c>
      <c r="H223" s="21">
        <f t="shared" ref="H223" si="117">SUM(H216:H222)</f>
        <v>0</v>
      </c>
      <c r="I223" s="21">
        <f t="shared" ref="I223" si="118">SUM(I216:I222)</f>
        <v>0</v>
      </c>
      <c r="J223" s="21">
        <f t="shared" ref="J223" si="119">SUM(J216:J222)</f>
        <v>0</v>
      </c>
      <c r="K223" s="27"/>
      <c r="L223" s="21">
        <f t="shared" ref="L223:L265" si="12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1">SUM(G224:G226)</f>
        <v>0</v>
      </c>
      <c r="H227" s="21">
        <f t="shared" ref="H227" si="122">SUM(H224:H226)</f>
        <v>0</v>
      </c>
      <c r="I227" s="21">
        <f t="shared" ref="I227" si="123">SUM(I224:I226)</f>
        <v>0</v>
      </c>
      <c r="J227" s="21">
        <f t="shared" ref="J227" si="124">SUM(J224:J226)</f>
        <v>0</v>
      </c>
      <c r="K227" s="27"/>
      <c r="L227" s="21">
        <f t="shared" ref="L227" ca="1" si="12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26">SUM(G228:G236)</f>
        <v>0</v>
      </c>
      <c r="H237" s="21">
        <f t="shared" ref="H237" si="127">SUM(H228:H236)</f>
        <v>0</v>
      </c>
      <c r="I237" s="21">
        <f t="shared" ref="I237" si="128">SUM(I228:I236)</f>
        <v>0</v>
      </c>
      <c r="J237" s="21">
        <f t="shared" ref="J237" si="129">SUM(J228:J236)</f>
        <v>0</v>
      </c>
      <c r="K237" s="27"/>
      <c r="L237" s="21">
        <f t="shared" ref="L237" ca="1" si="13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1">SUM(G238:G241)</f>
        <v>0</v>
      </c>
      <c r="H242" s="21">
        <f t="shared" ref="H242" si="132">SUM(H238:H241)</f>
        <v>0</v>
      </c>
      <c r="I242" s="21">
        <f t="shared" ref="I242" si="133">SUM(I238:I241)</f>
        <v>0</v>
      </c>
      <c r="J242" s="21">
        <f t="shared" ref="J242" si="134">SUM(J238:J241)</f>
        <v>0</v>
      </c>
      <c r="K242" s="27"/>
      <c r="L242" s="21">
        <f t="shared" ref="L242" ca="1" si="13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6">SUM(G243:G248)</f>
        <v>0</v>
      </c>
      <c r="H249" s="21">
        <f t="shared" ref="H249" si="137">SUM(H243:H248)</f>
        <v>0</v>
      </c>
      <c r="I249" s="21">
        <f t="shared" ref="I249" si="138">SUM(I243:I248)</f>
        <v>0</v>
      </c>
      <c r="J249" s="21">
        <f t="shared" ref="J249" si="139">SUM(J243:J248)</f>
        <v>0</v>
      </c>
      <c r="K249" s="27"/>
      <c r="L249" s="21">
        <f t="shared" ref="L249" ca="1" si="14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1">SUM(G250:G255)</f>
        <v>0</v>
      </c>
      <c r="H256" s="21">
        <f t="shared" ref="H256" si="142">SUM(H250:H255)</f>
        <v>0</v>
      </c>
      <c r="I256" s="21">
        <f t="shared" ref="I256" si="143">SUM(I250:I255)</f>
        <v>0</v>
      </c>
      <c r="J256" s="21">
        <f t="shared" ref="J256" si="144">SUM(J250:J255)</f>
        <v>0</v>
      </c>
      <c r="K256" s="27"/>
      <c r="L256" s="21">
        <f t="shared" ref="L256" ca="1" si="14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105" t="s">
        <v>4</v>
      </c>
      <c r="D257" s="106"/>
      <c r="E257" s="33"/>
      <c r="F257" s="34">
        <f>F223+F227+F237+F242+F249+F256</f>
        <v>0</v>
      </c>
      <c r="G257" s="34">
        <f t="shared" ref="G257" si="146">G223+G227+G237+G242+G249+G256</f>
        <v>0</v>
      </c>
      <c r="H257" s="34">
        <f t="shared" ref="H257" si="147">H223+H227+H237+H242+H249+H256</f>
        <v>0</v>
      </c>
      <c r="I257" s="34">
        <f t="shared" ref="I257" si="148">I223+I227+I237+I242+I249+I256</f>
        <v>0</v>
      </c>
      <c r="J257" s="34">
        <f t="shared" ref="J257" si="149">J223+J227+J237+J242+J249+J256</f>
        <v>0</v>
      </c>
      <c r="K257" s="35"/>
      <c r="L257" s="34">
        <f t="shared" ref="L257" ca="1" si="15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1">SUM(G258:G264)</f>
        <v>0</v>
      </c>
      <c r="H265" s="21">
        <f t="shared" ref="H265" si="152">SUM(H258:H264)</f>
        <v>0</v>
      </c>
      <c r="I265" s="21">
        <f t="shared" ref="I265" si="153">SUM(I258:I264)</f>
        <v>0</v>
      </c>
      <c r="J265" s="21">
        <f t="shared" ref="J265" si="154">SUM(J258:J264)</f>
        <v>0</v>
      </c>
      <c r="K265" s="27"/>
      <c r="L265" s="21">
        <f t="shared" si="12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5">SUM(G266:G268)</f>
        <v>0</v>
      </c>
      <c r="H269" s="21">
        <f t="shared" ref="H269" si="156">SUM(H266:H268)</f>
        <v>0</v>
      </c>
      <c r="I269" s="21">
        <f t="shared" ref="I269" si="157">SUM(I266:I268)</f>
        <v>0</v>
      </c>
      <c r="J269" s="21">
        <f t="shared" ref="J269" si="158">SUM(J266:J268)</f>
        <v>0</v>
      </c>
      <c r="K269" s="27"/>
      <c r="L269" s="21">
        <f t="shared" ref="L269" ca="1" si="15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0">SUM(G270:G278)</f>
        <v>0</v>
      </c>
      <c r="H279" s="21">
        <f t="shared" ref="H279" si="161">SUM(H270:H278)</f>
        <v>0</v>
      </c>
      <c r="I279" s="21">
        <f t="shared" ref="I279" si="162">SUM(I270:I278)</f>
        <v>0</v>
      </c>
      <c r="J279" s="21">
        <f t="shared" ref="J279" si="163">SUM(J270:J278)</f>
        <v>0</v>
      </c>
      <c r="K279" s="27"/>
      <c r="L279" s="21">
        <f t="shared" ref="L279" ca="1" si="16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5">SUM(G280:G283)</f>
        <v>0</v>
      </c>
      <c r="H284" s="21">
        <f t="shared" ref="H284" si="166">SUM(H280:H283)</f>
        <v>0</v>
      </c>
      <c r="I284" s="21">
        <f t="shared" ref="I284" si="167">SUM(I280:I283)</f>
        <v>0</v>
      </c>
      <c r="J284" s="21">
        <f t="shared" ref="J284" si="168">SUM(J280:J283)</f>
        <v>0</v>
      </c>
      <c r="K284" s="27"/>
      <c r="L284" s="21">
        <f t="shared" ref="L284" ca="1" si="16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0">SUM(G285:G290)</f>
        <v>0</v>
      </c>
      <c r="H291" s="21">
        <f t="shared" ref="H291" si="171">SUM(H285:H290)</f>
        <v>0</v>
      </c>
      <c r="I291" s="21">
        <f t="shared" ref="I291" si="172">SUM(I285:I290)</f>
        <v>0</v>
      </c>
      <c r="J291" s="21">
        <f t="shared" ref="J291" si="173">SUM(J285:J290)</f>
        <v>0</v>
      </c>
      <c r="K291" s="27"/>
      <c r="L291" s="21">
        <f t="shared" ref="L291" ca="1" si="17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5">SUM(G292:G297)</f>
        <v>0</v>
      </c>
      <c r="H298" s="21">
        <f t="shared" ref="H298" si="176">SUM(H292:H297)</f>
        <v>0</v>
      </c>
      <c r="I298" s="21">
        <f t="shared" ref="I298" si="177">SUM(I292:I297)</f>
        <v>0</v>
      </c>
      <c r="J298" s="21">
        <f t="shared" ref="J298" si="178">SUM(J292:J297)</f>
        <v>0</v>
      </c>
      <c r="K298" s="27"/>
      <c r="L298" s="21">
        <f t="shared" ref="L298" ca="1" si="17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105" t="s">
        <v>4</v>
      </c>
      <c r="D299" s="106"/>
      <c r="E299" s="33"/>
      <c r="F299" s="34">
        <f>F265+F269+F279+F284+F291+F298</f>
        <v>0</v>
      </c>
      <c r="G299" s="34">
        <f t="shared" ref="G299" si="180">G265+G269+G279+G284+G291+G298</f>
        <v>0</v>
      </c>
      <c r="H299" s="34">
        <f t="shared" ref="H299" si="181">H265+H269+H279+H284+H291+H298</f>
        <v>0</v>
      </c>
      <c r="I299" s="34">
        <f t="shared" ref="I299" si="182">I265+I269+I279+I284+I291+I298</f>
        <v>0</v>
      </c>
      <c r="J299" s="34">
        <f t="shared" ref="J299" si="183">J265+J269+J279+J284+J291+J298</f>
        <v>0</v>
      </c>
      <c r="K299" s="35"/>
      <c r="L299" s="34">
        <f t="shared" ref="L299" ca="1" si="184">L265+L269+L279+L284+L291+L298</f>
        <v>0</v>
      </c>
    </row>
    <row r="300" spans="1:12" ht="16.5" thickBot="1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118</v>
      </c>
      <c r="F300" s="59" t="s">
        <v>105</v>
      </c>
      <c r="G300" s="62">
        <v>7.1</v>
      </c>
      <c r="H300" s="62">
        <v>5.4</v>
      </c>
      <c r="I300" s="62">
        <v>43.95</v>
      </c>
      <c r="J300" s="62">
        <v>267</v>
      </c>
      <c r="K300" s="71">
        <v>173</v>
      </c>
      <c r="L300" s="48"/>
    </row>
    <row r="301" spans="1:12" ht="15.75" thickBot="1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6.5" thickBot="1" x14ac:dyDescent="0.3">
      <c r="A302" s="25"/>
      <c r="B302" s="16"/>
      <c r="C302" s="11"/>
      <c r="D302" s="7" t="s">
        <v>22</v>
      </c>
      <c r="E302" s="58" t="s">
        <v>119</v>
      </c>
      <c r="F302" s="59">
        <v>200</v>
      </c>
      <c r="G302" s="62">
        <v>3.1</v>
      </c>
      <c r="H302" s="62">
        <v>3.8</v>
      </c>
      <c r="I302" s="62">
        <v>24.9</v>
      </c>
      <c r="J302" s="62">
        <v>110</v>
      </c>
      <c r="K302" s="60">
        <v>380</v>
      </c>
      <c r="L302" s="51"/>
    </row>
    <row r="303" spans="1:12" ht="16.5" thickBot="1" x14ac:dyDescent="0.3">
      <c r="A303" s="25"/>
      <c r="B303" s="16"/>
      <c r="C303" s="11"/>
      <c r="D303" s="7" t="s">
        <v>23</v>
      </c>
      <c r="E303" s="61" t="s">
        <v>120</v>
      </c>
      <c r="F303" s="62" t="s">
        <v>121</v>
      </c>
      <c r="G303" s="62">
        <v>3</v>
      </c>
      <c r="H303" s="62">
        <v>8</v>
      </c>
      <c r="I303" s="62">
        <v>17</v>
      </c>
      <c r="J303" s="62">
        <v>148</v>
      </c>
      <c r="K303" s="63">
        <v>1</v>
      </c>
      <c r="L303" s="51"/>
    </row>
    <row r="304" spans="1:12" ht="16.5" thickBot="1" x14ac:dyDescent="0.3">
      <c r="A304" s="25"/>
      <c r="B304" s="16"/>
      <c r="C304" s="11"/>
      <c r="D304" s="7" t="s">
        <v>24</v>
      </c>
      <c r="E304" s="61" t="s">
        <v>99</v>
      </c>
      <c r="F304" s="62">
        <v>100</v>
      </c>
      <c r="G304" s="62" t="s">
        <v>57</v>
      </c>
      <c r="H304" s="62">
        <v>0.16</v>
      </c>
      <c r="I304" s="62">
        <v>5.1100000000000003</v>
      </c>
      <c r="J304" s="62">
        <v>23.55</v>
      </c>
      <c r="K304" s="63">
        <v>338</v>
      </c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v>500</v>
      </c>
      <c r="G307" s="21">
        <v>13.4</v>
      </c>
      <c r="H307" s="21">
        <f t="shared" ref="H307:J307" si="185">SUM(H300:H306)</f>
        <v>17.36</v>
      </c>
      <c r="I307" s="21">
        <f t="shared" si="185"/>
        <v>90.96</v>
      </c>
      <c r="J307" s="21">
        <f t="shared" si="185"/>
        <v>548.54999999999995</v>
      </c>
      <c r="K307" s="27"/>
      <c r="L307" s="21">
        <f t="shared" ref="L307:L349" si="186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.75" thickBot="1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7">SUM(G308:G310)</f>
        <v>0</v>
      </c>
      <c r="H311" s="21">
        <f t="shared" ref="H311" si="188">SUM(H308:H310)</f>
        <v>0</v>
      </c>
      <c r="I311" s="21">
        <f t="shared" ref="I311" si="189">SUM(I308:I310)</f>
        <v>0</v>
      </c>
      <c r="J311" s="21">
        <f t="shared" ref="J311" si="190">SUM(J308:J310)</f>
        <v>0</v>
      </c>
      <c r="K311" s="27"/>
      <c r="L311" s="21">
        <f t="shared" ref="L311" ca="1" si="191">SUM(L308:L316)</f>
        <v>0</v>
      </c>
    </row>
    <row r="312" spans="1:12" ht="16.5" thickBot="1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122</v>
      </c>
      <c r="F312" s="59">
        <v>60</v>
      </c>
      <c r="G312" s="59">
        <v>2</v>
      </c>
      <c r="H312" s="59">
        <v>4</v>
      </c>
      <c r="I312" s="59">
        <v>2</v>
      </c>
      <c r="J312" s="59">
        <v>58</v>
      </c>
      <c r="K312" s="60">
        <v>23</v>
      </c>
      <c r="L312" s="51"/>
    </row>
    <row r="313" spans="1:12" ht="16.5" thickBot="1" x14ac:dyDescent="0.3">
      <c r="A313" s="25"/>
      <c r="B313" s="16"/>
      <c r="C313" s="11"/>
      <c r="D313" s="7" t="s">
        <v>28</v>
      </c>
      <c r="E313" s="61" t="s">
        <v>123</v>
      </c>
      <c r="F313" s="62">
        <v>250</v>
      </c>
      <c r="G313" s="59">
        <v>2.7</v>
      </c>
      <c r="H313" s="59">
        <v>2.8</v>
      </c>
      <c r="I313" s="59">
        <v>17.5</v>
      </c>
      <c r="J313" s="62">
        <v>96</v>
      </c>
      <c r="K313" s="63">
        <v>120</v>
      </c>
      <c r="L313" s="51"/>
    </row>
    <row r="314" spans="1:12" ht="16.5" thickBot="1" x14ac:dyDescent="0.3">
      <c r="A314" s="25"/>
      <c r="B314" s="16"/>
      <c r="C314" s="11"/>
      <c r="D314" s="7" t="s">
        <v>29</v>
      </c>
      <c r="E314" s="61" t="s">
        <v>124</v>
      </c>
      <c r="F314" s="62">
        <v>130</v>
      </c>
      <c r="G314" s="62">
        <v>15</v>
      </c>
      <c r="H314" s="62">
        <v>19</v>
      </c>
      <c r="I314" s="62">
        <v>5</v>
      </c>
      <c r="J314" s="62">
        <v>207</v>
      </c>
      <c r="K314" s="63">
        <v>401</v>
      </c>
      <c r="L314" s="51"/>
    </row>
    <row r="315" spans="1:12" ht="16.5" thickBot="1" x14ac:dyDescent="0.3">
      <c r="A315" s="25"/>
      <c r="B315" s="16"/>
      <c r="C315" s="11"/>
      <c r="D315" s="7" t="s">
        <v>30</v>
      </c>
      <c r="E315" s="61" t="s">
        <v>125</v>
      </c>
      <c r="F315" s="62">
        <v>150</v>
      </c>
      <c r="G315" s="62">
        <v>8</v>
      </c>
      <c r="H315" s="62">
        <v>6</v>
      </c>
      <c r="I315" s="62">
        <v>41</v>
      </c>
      <c r="J315" s="62">
        <v>236</v>
      </c>
      <c r="K315" s="63">
        <v>463</v>
      </c>
      <c r="L315" s="51"/>
    </row>
    <row r="316" spans="1:12" ht="16.5" thickBot="1" x14ac:dyDescent="0.3">
      <c r="A316" s="25"/>
      <c r="B316" s="16"/>
      <c r="C316" s="11"/>
      <c r="D316" s="7" t="s">
        <v>31</v>
      </c>
      <c r="E316" s="61" t="s">
        <v>126</v>
      </c>
      <c r="F316" s="62">
        <v>200</v>
      </c>
      <c r="G316" s="62">
        <v>1</v>
      </c>
      <c r="H316" s="62" t="s">
        <v>53</v>
      </c>
      <c r="I316" s="62">
        <v>20</v>
      </c>
      <c r="J316" s="62">
        <v>92</v>
      </c>
      <c r="K316" s="63">
        <v>389</v>
      </c>
      <c r="L316" s="51"/>
    </row>
    <row r="317" spans="1:12" ht="16.5" thickBot="1" x14ac:dyDescent="0.3">
      <c r="A317" s="25"/>
      <c r="B317" s="16"/>
      <c r="C317" s="11"/>
      <c r="D317" s="7" t="s">
        <v>32</v>
      </c>
      <c r="E317" s="61" t="s">
        <v>58</v>
      </c>
      <c r="F317" s="62">
        <v>25</v>
      </c>
      <c r="G317" s="62">
        <v>2</v>
      </c>
      <c r="H317" s="62" t="s">
        <v>57</v>
      </c>
      <c r="I317" s="62">
        <v>14.6</v>
      </c>
      <c r="J317" s="62" t="s">
        <v>59</v>
      </c>
      <c r="K317" s="63"/>
      <c r="L317" s="51"/>
    </row>
    <row r="318" spans="1:12" ht="16.5" thickBot="1" x14ac:dyDescent="0.3">
      <c r="A318" s="25"/>
      <c r="B318" s="16"/>
      <c r="C318" s="11"/>
      <c r="D318" s="7" t="s">
        <v>33</v>
      </c>
      <c r="E318" s="61" t="s">
        <v>60</v>
      </c>
      <c r="F318" s="62">
        <v>25</v>
      </c>
      <c r="G318" s="62">
        <v>1.6</v>
      </c>
      <c r="H318" s="62" t="s">
        <v>57</v>
      </c>
      <c r="I318" s="62">
        <v>10.3</v>
      </c>
      <c r="J318" s="62" t="s">
        <v>61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.75" thickBot="1" x14ac:dyDescent="0.3">
      <c r="A321" s="26"/>
      <c r="B321" s="18"/>
      <c r="C321" s="8"/>
      <c r="D321" s="19" t="s">
        <v>39</v>
      </c>
      <c r="E321" s="9"/>
      <c r="F321" s="21">
        <f>SUM(F312:F320)</f>
        <v>840</v>
      </c>
      <c r="G321" s="21">
        <f t="shared" ref="G321" si="192">SUM(G312:G320)</f>
        <v>32.299999999999997</v>
      </c>
      <c r="H321" s="21">
        <v>32.200000000000003</v>
      </c>
      <c r="I321" s="21">
        <v>110.4</v>
      </c>
      <c r="J321" s="21">
        <v>804.2</v>
      </c>
      <c r="K321" s="27"/>
      <c r="L321" s="21">
        <f t="shared" ref="L321" ca="1" si="193">SUM(L318:L326)</f>
        <v>0</v>
      </c>
    </row>
    <row r="322" spans="1:12" ht="16.5" thickBot="1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61" t="s">
        <v>167</v>
      </c>
      <c r="F322" s="62">
        <v>52</v>
      </c>
      <c r="G322" s="59">
        <v>3.2</v>
      </c>
      <c r="H322" s="59">
        <v>1.6</v>
      </c>
      <c r="I322" s="62" t="s">
        <v>168</v>
      </c>
      <c r="J322" s="62">
        <v>185</v>
      </c>
      <c r="K322" s="52"/>
      <c r="L322" s="51"/>
    </row>
    <row r="323" spans="1:12" ht="16.5" thickBot="1" x14ac:dyDescent="0.3">
      <c r="A323" s="25"/>
      <c r="B323" s="16"/>
      <c r="C323" s="11"/>
      <c r="D323" s="12" t="s">
        <v>31</v>
      </c>
      <c r="E323" s="58" t="s">
        <v>56</v>
      </c>
      <c r="F323" s="59">
        <v>200</v>
      </c>
      <c r="G323" s="59">
        <v>1</v>
      </c>
      <c r="H323" s="59" t="s">
        <v>57</v>
      </c>
      <c r="I323" s="59">
        <v>20.2</v>
      </c>
      <c r="J323" s="59">
        <v>87</v>
      </c>
      <c r="K323" s="73">
        <v>389</v>
      </c>
      <c r="L323" s="51"/>
    </row>
    <row r="324" spans="1:12" ht="16.5" thickBot="1" x14ac:dyDescent="0.3">
      <c r="A324" s="25"/>
      <c r="B324" s="16"/>
      <c r="C324" s="11"/>
      <c r="D324" s="6"/>
      <c r="E324" s="61" t="s">
        <v>166</v>
      </c>
      <c r="F324" s="62">
        <v>100</v>
      </c>
      <c r="G324" s="62" t="s">
        <v>158</v>
      </c>
      <c r="H324" s="59">
        <v>1.8</v>
      </c>
      <c r="I324" s="59">
        <v>10.6</v>
      </c>
      <c r="J324" s="62" t="s">
        <v>169</v>
      </c>
      <c r="K324" s="73">
        <v>338</v>
      </c>
      <c r="L324" s="51"/>
    </row>
    <row r="325" spans="1:12" ht="16.5" thickBot="1" x14ac:dyDescent="0.3">
      <c r="A325" s="25"/>
      <c r="B325" s="16"/>
      <c r="C325" s="11"/>
      <c r="D325" s="6"/>
      <c r="E325" s="98"/>
      <c r="F325" s="99"/>
      <c r="G325" s="99"/>
      <c r="H325" s="100"/>
      <c r="I325" s="100"/>
      <c r="J325" s="99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352</v>
      </c>
      <c r="G326" s="21">
        <v>4.5</v>
      </c>
      <c r="H326" s="21">
        <v>3.6</v>
      </c>
      <c r="I326" s="21">
        <v>74.400000000000006</v>
      </c>
      <c r="J326" s="21">
        <v>322.60000000000002</v>
      </c>
      <c r="K326" s="27"/>
      <c r="L326" s="21">
        <f t="shared" ref="L326" ca="1" si="19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195">SUM(G327:G332)</f>
        <v>0</v>
      </c>
      <c r="H333" s="21">
        <f t="shared" ref="H333" si="196">SUM(H327:H332)</f>
        <v>0</v>
      </c>
      <c r="I333" s="21">
        <f t="shared" ref="I333" si="197">SUM(I327:I332)</f>
        <v>0</v>
      </c>
      <c r="J333" s="21">
        <f t="shared" ref="J333" si="198">SUM(J327:J332)</f>
        <v>0</v>
      </c>
      <c r="K333" s="27"/>
      <c r="L333" s="21">
        <f t="shared" ref="L333" ca="1" si="19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00">SUM(G334:G339)</f>
        <v>0</v>
      </c>
      <c r="H340" s="21">
        <f t="shared" ref="H340" si="201">SUM(H334:H339)</f>
        <v>0</v>
      </c>
      <c r="I340" s="21">
        <f t="shared" ref="I340" si="202">SUM(I334:I339)</f>
        <v>0</v>
      </c>
      <c r="J340" s="21">
        <f t="shared" ref="J340" si="203">SUM(J334:J339)</f>
        <v>0</v>
      </c>
      <c r="K340" s="27"/>
      <c r="L340" s="21">
        <f t="shared" ref="L340" ca="1" si="20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105" t="s">
        <v>4</v>
      </c>
      <c r="D341" s="106"/>
      <c r="E341" s="33"/>
      <c r="F341" s="34">
        <f>F307+F311+F321+F326+F333+F340</f>
        <v>1692</v>
      </c>
      <c r="G341" s="34">
        <f t="shared" ref="G341" si="205">G307+G311+G321+G326+G333+G340</f>
        <v>50.199999999999996</v>
      </c>
      <c r="H341" s="34">
        <f t="shared" ref="H341" si="206">H307+H311+H321+H326+H333+H340</f>
        <v>53.160000000000004</v>
      </c>
      <c r="I341" s="34">
        <f t="shared" ref="I341" si="207">I307+I311+I321+I326+I333+I340</f>
        <v>275.76</v>
      </c>
      <c r="J341" s="34">
        <f t="shared" ref="J341" si="208">J307+J311+J321+J326+J333+J340</f>
        <v>1675.35</v>
      </c>
      <c r="K341" s="35"/>
      <c r="L341" s="34">
        <f t="shared" ref="L341" ca="1" si="209">L307+L311+L321+L326+L333+L340</f>
        <v>0</v>
      </c>
    </row>
    <row r="342" spans="1:12" ht="16.5" thickBot="1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127</v>
      </c>
      <c r="F342" s="59" t="s">
        <v>105</v>
      </c>
      <c r="G342" s="62">
        <v>9.11</v>
      </c>
      <c r="H342" s="62">
        <v>6.72</v>
      </c>
      <c r="I342" s="62">
        <v>62.38</v>
      </c>
      <c r="J342" s="59">
        <v>302</v>
      </c>
      <c r="K342" s="65">
        <v>174</v>
      </c>
      <c r="L342" s="48"/>
    </row>
    <row r="343" spans="1:12" ht="15.75" thickBot="1" x14ac:dyDescent="0.3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6.5" thickBot="1" x14ac:dyDescent="0.3">
      <c r="A344" s="15"/>
      <c r="B344" s="16"/>
      <c r="C344" s="11"/>
      <c r="D344" s="7" t="s">
        <v>22</v>
      </c>
      <c r="E344" s="58" t="s">
        <v>97</v>
      </c>
      <c r="F344" s="59">
        <v>200</v>
      </c>
      <c r="G344" s="59" t="s">
        <v>85</v>
      </c>
      <c r="H344" s="59">
        <v>3.4</v>
      </c>
      <c r="I344" s="59">
        <v>8</v>
      </c>
      <c r="J344" s="59">
        <v>60</v>
      </c>
      <c r="K344" s="60">
        <v>376</v>
      </c>
      <c r="L344" s="51"/>
    </row>
    <row r="345" spans="1:12" ht="16.5" thickBot="1" x14ac:dyDescent="0.3">
      <c r="A345" s="15"/>
      <c r="B345" s="16"/>
      <c r="C345" s="11"/>
      <c r="D345" s="7" t="s">
        <v>23</v>
      </c>
      <c r="E345" s="61" t="s">
        <v>48</v>
      </c>
      <c r="F345" s="62" t="s">
        <v>128</v>
      </c>
      <c r="G345" s="62">
        <v>3</v>
      </c>
      <c r="H345" s="62">
        <v>1</v>
      </c>
      <c r="I345" s="62">
        <v>21</v>
      </c>
      <c r="J345" s="62">
        <v>158</v>
      </c>
      <c r="K345" s="63">
        <v>2</v>
      </c>
      <c r="L345" s="51"/>
    </row>
    <row r="346" spans="1:12" ht="16.5" thickBot="1" x14ac:dyDescent="0.3">
      <c r="A346" s="15"/>
      <c r="B346" s="16"/>
      <c r="C346" s="11"/>
      <c r="D346" s="7" t="s">
        <v>24</v>
      </c>
      <c r="E346" s="61" t="s">
        <v>50</v>
      </c>
      <c r="F346" s="62">
        <v>100</v>
      </c>
      <c r="G346" s="62" t="s">
        <v>57</v>
      </c>
      <c r="H346" s="62" t="s">
        <v>57</v>
      </c>
      <c r="I346" s="62">
        <v>5</v>
      </c>
      <c r="J346" s="62">
        <v>23.5</v>
      </c>
      <c r="K346" s="63">
        <v>338</v>
      </c>
      <c r="L346" s="51"/>
    </row>
    <row r="347" spans="1:12" ht="16.5" thickBot="1" x14ac:dyDescent="0.3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7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v>520</v>
      </c>
      <c r="G349" s="21">
        <v>13.11</v>
      </c>
      <c r="H349" s="21">
        <v>11.32</v>
      </c>
      <c r="I349" s="21">
        <f t="shared" ref="I349:J349" si="210">SUM(I342:I348)</f>
        <v>96.38</v>
      </c>
      <c r="J349" s="21">
        <f t="shared" si="210"/>
        <v>543.5</v>
      </c>
      <c r="K349" s="27"/>
      <c r="L349" s="21">
        <f t="shared" si="186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.75" thickBot="1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1">SUM(G350:G352)</f>
        <v>0</v>
      </c>
      <c r="H353" s="21">
        <f t="shared" ref="H353" si="212">SUM(H350:H352)</f>
        <v>0</v>
      </c>
      <c r="I353" s="21">
        <f t="shared" ref="I353" si="213">SUM(I350:I352)</f>
        <v>0</v>
      </c>
      <c r="J353" s="21">
        <f t="shared" ref="J353" si="214">SUM(J350:J352)</f>
        <v>0</v>
      </c>
      <c r="K353" s="27"/>
      <c r="L353" s="21">
        <f t="shared" ref="L353" ca="1" si="215">SUM(L350:L358)</f>
        <v>0</v>
      </c>
    </row>
    <row r="354" spans="1:12" ht="16.5" thickBot="1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129</v>
      </c>
      <c r="F354" s="59">
        <v>60</v>
      </c>
      <c r="G354" s="59">
        <v>1</v>
      </c>
      <c r="H354" s="59">
        <v>4</v>
      </c>
      <c r="I354" s="59">
        <v>2</v>
      </c>
      <c r="J354" s="59">
        <v>78</v>
      </c>
      <c r="K354" s="60">
        <v>62</v>
      </c>
      <c r="L354" s="51"/>
    </row>
    <row r="355" spans="1:12" ht="16.5" thickBot="1" x14ac:dyDescent="0.3">
      <c r="A355" s="15"/>
      <c r="B355" s="16"/>
      <c r="C355" s="11"/>
      <c r="D355" s="7" t="s">
        <v>28</v>
      </c>
      <c r="E355" s="61" t="s">
        <v>113</v>
      </c>
      <c r="F355" s="62" t="s">
        <v>87</v>
      </c>
      <c r="G355" s="62">
        <v>2</v>
      </c>
      <c r="H355" s="62">
        <v>5</v>
      </c>
      <c r="I355" s="62">
        <v>14</v>
      </c>
      <c r="J355" s="62">
        <v>109</v>
      </c>
      <c r="K355" s="63">
        <v>129</v>
      </c>
      <c r="L355" s="51"/>
    </row>
    <row r="356" spans="1:12" ht="16.5" thickBot="1" x14ac:dyDescent="0.3">
      <c r="A356" s="15"/>
      <c r="B356" s="16"/>
      <c r="C356" s="11"/>
      <c r="D356" s="7" t="s">
        <v>29</v>
      </c>
      <c r="E356" s="61" t="s">
        <v>130</v>
      </c>
      <c r="F356" s="62">
        <v>90</v>
      </c>
      <c r="G356" s="62">
        <v>9.9</v>
      </c>
      <c r="H356" s="62">
        <v>10.8</v>
      </c>
      <c r="I356" s="62">
        <v>9</v>
      </c>
      <c r="J356" s="62" t="s">
        <v>131</v>
      </c>
      <c r="K356" s="63" t="s">
        <v>115</v>
      </c>
      <c r="L356" s="51"/>
    </row>
    <row r="357" spans="1:12" ht="16.5" thickBot="1" x14ac:dyDescent="0.3">
      <c r="A357" s="15"/>
      <c r="B357" s="16"/>
      <c r="C357" s="11"/>
      <c r="D357" s="7" t="s">
        <v>30</v>
      </c>
      <c r="E357" s="61" t="s">
        <v>89</v>
      </c>
      <c r="F357" s="62">
        <v>150</v>
      </c>
      <c r="G357" s="62">
        <v>3</v>
      </c>
      <c r="H357" s="62">
        <v>5</v>
      </c>
      <c r="I357" s="62">
        <v>22</v>
      </c>
      <c r="J357" s="62">
        <v>145</v>
      </c>
      <c r="K357" s="63">
        <v>472</v>
      </c>
      <c r="L357" s="51"/>
    </row>
    <row r="358" spans="1:12" ht="16.5" thickBot="1" x14ac:dyDescent="0.3">
      <c r="A358" s="15"/>
      <c r="B358" s="16"/>
      <c r="C358" s="11"/>
      <c r="D358" s="7" t="s">
        <v>31</v>
      </c>
      <c r="E358" s="61" t="s">
        <v>132</v>
      </c>
      <c r="F358" s="62">
        <v>200</v>
      </c>
      <c r="G358" s="62"/>
      <c r="H358" s="62"/>
      <c r="I358" s="62">
        <v>28</v>
      </c>
      <c r="J358" s="62">
        <v>115</v>
      </c>
      <c r="K358" s="63">
        <v>698</v>
      </c>
      <c r="L358" s="51"/>
    </row>
    <row r="359" spans="1:12" ht="16.5" thickBot="1" x14ac:dyDescent="0.3">
      <c r="A359" s="15"/>
      <c r="B359" s="16"/>
      <c r="C359" s="11"/>
      <c r="D359" s="7" t="s">
        <v>32</v>
      </c>
      <c r="E359" s="61" t="s">
        <v>58</v>
      </c>
      <c r="F359" s="62">
        <v>25</v>
      </c>
      <c r="G359" s="62">
        <v>2</v>
      </c>
      <c r="H359" s="62">
        <v>0.2</v>
      </c>
      <c r="I359" s="62">
        <v>14.6</v>
      </c>
      <c r="J359" s="62" t="s">
        <v>59</v>
      </c>
      <c r="K359" s="52"/>
      <c r="L359" s="51"/>
    </row>
    <row r="360" spans="1:12" ht="16.5" thickBot="1" x14ac:dyDescent="0.3">
      <c r="A360" s="15"/>
      <c r="B360" s="16"/>
      <c r="C360" s="11"/>
      <c r="D360" s="7" t="s">
        <v>33</v>
      </c>
      <c r="E360" s="61" t="s">
        <v>78</v>
      </c>
      <c r="F360" s="62">
        <v>25</v>
      </c>
      <c r="G360" s="62">
        <v>1.6</v>
      </c>
      <c r="H360" s="62">
        <v>0.2</v>
      </c>
      <c r="I360" s="62">
        <v>10.3</v>
      </c>
      <c r="J360" s="62" t="s">
        <v>61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v>810</v>
      </c>
      <c r="G363" s="21">
        <f t="shared" ref="G363:I363" si="216">SUM(G354:G362)</f>
        <v>19.5</v>
      </c>
      <c r="H363" s="21">
        <f t="shared" si="216"/>
        <v>25.2</v>
      </c>
      <c r="I363" s="21">
        <f t="shared" si="216"/>
        <v>99.899999999999991</v>
      </c>
      <c r="J363" s="21">
        <v>765.6</v>
      </c>
      <c r="K363" s="27"/>
      <c r="L363" s="21">
        <f t="shared" ref="L363" ca="1" si="217">SUM(L360:L368)</f>
        <v>0</v>
      </c>
    </row>
    <row r="364" spans="1:12" ht="16.5" thickBot="1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61" t="s">
        <v>150</v>
      </c>
      <c r="F364" s="62">
        <v>30</v>
      </c>
      <c r="G364" s="62">
        <v>2.37</v>
      </c>
      <c r="H364" s="62" t="s">
        <v>158</v>
      </c>
      <c r="I364" s="62" t="s">
        <v>171</v>
      </c>
      <c r="J364" s="62" t="s">
        <v>172</v>
      </c>
      <c r="K364" s="52"/>
      <c r="L364" s="51"/>
    </row>
    <row r="365" spans="1:12" ht="16.5" thickBot="1" x14ac:dyDescent="0.3">
      <c r="A365" s="15"/>
      <c r="B365" s="16"/>
      <c r="C365" s="11"/>
      <c r="D365" s="12" t="s">
        <v>31</v>
      </c>
      <c r="E365" s="58" t="s">
        <v>170</v>
      </c>
      <c r="F365" s="59">
        <v>200</v>
      </c>
      <c r="G365" s="62">
        <v>5.6</v>
      </c>
      <c r="H365" s="62">
        <v>6.4</v>
      </c>
      <c r="I365" s="62">
        <v>8.1999999999999993</v>
      </c>
      <c r="J365" s="59">
        <v>116</v>
      </c>
      <c r="K365" s="52"/>
      <c r="L365" s="51"/>
    </row>
    <row r="366" spans="1:12" ht="16.5" thickBot="1" x14ac:dyDescent="0.3">
      <c r="A366" s="15"/>
      <c r="B366" s="16"/>
      <c r="C366" s="11"/>
      <c r="D366" s="6"/>
      <c r="E366" s="61" t="s">
        <v>153</v>
      </c>
      <c r="F366" s="62">
        <v>100</v>
      </c>
      <c r="G366" s="62" t="s">
        <v>173</v>
      </c>
      <c r="H366" s="62" t="s">
        <v>53</v>
      </c>
      <c r="I366" s="62">
        <v>10.6</v>
      </c>
      <c r="J366" s="62" t="s">
        <v>70</v>
      </c>
      <c r="K366" s="52"/>
      <c r="L366" s="51"/>
    </row>
    <row r="367" spans="1:12" ht="16.5" thickBot="1" x14ac:dyDescent="0.3">
      <c r="A367" s="15"/>
      <c r="B367" s="16"/>
      <c r="C367" s="11"/>
      <c r="D367" s="6"/>
      <c r="E367" s="98"/>
      <c r="F367" s="99"/>
      <c r="G367" s="99"/>
      <c r="H367" s="99"/>
      <c r="I367" s="100"/>
      <c r="J367" s="99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330</v>
      </c>
      <c r="G368" s="21">
        <v>8.57</v>
      </c>
      <c r="H368" s="21">
        <v>6.7</v>
      </c>
      <c r="I368" s="21">
        <v>33.29</v>
      </c>
      <c r="J368" s="21">
        <v>257.54000000000002</v>
      </c>
      <c r="K368" s="27"/>
      <c r="L368" s="21">
        <f t="shared" ref="L368" ca="1" si="21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19">SUM(G369:G374)</f>
        <v>0</v>
      </c>
      <c r="H375" s="21">
        <f t="shared" ref="H375" si="220">SUM(H369:H374)</f>
        <v>0</v>
      </c>
      <c r="I375" s="21">
        <f t="shared" ref="I375" si="221">SUM(I369:I374)</f>
        <v>0</v>
      </c>
      <c r="J375" s="21">
        <f t="shared" ref="J375" si="222">SUM(J369:J374)</f>
        <v>0</v>
      </c>
      <c r="K375" s="27"/>
      <c r="L375" s="21">
        <f t="shared" ref="L375" ca="1" si="22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24">SUM(G376:G381)</f>
        <v>0</v>
      </c>
      <c r="H382" s="21">
        <f t="shared" ref="H382" si="225">SUM(H376:H381)</f>
        <v>0</v>
      </c>
      <c r="I382" s="21">
        <f t="shared" ref="I382" si="226">SUM(I376:I381)</f>
        <v>0</v>
      </c>
      <c r="J382" s="21">
        <f t="shared" ref="J382" si="227">SUM(J376:J381)</f>
        <v>0</v>
      </c>
      <c r="K382" s="27"/>
      <c r="L382" s="21">
        <f t="shared" ref="L382" ca="1" si="22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105" t="s">
        <v>4</v>
      </c>
      <c r="D383" s="106"/>
      <c r="E383" s="33"/>
      <c r="F383" s="34">
        <f>F349+F353+F363+F368+F375+F382</f>
        <v>1660</v>
      </c>
      <c r="G383" s="34">
        <f t="shared" ref="G383" si="229">G349+G353+G363+G368+G375+G382</f>
        <v>41.18</v>
      </c>
      <c r="H383" s="34">
        <f t="shared" ref="H383" si="230">H349+H353+H363+H368+H375+H382</f>
        <v>43.22</v>
      </c>
      <c r="I383" s="34">
        <f t="shared" ref="I383" si="231">I349+I353+I363+I368+I375+I382</f>
        <v>229.56999999999996</v>
      </c>
      <c r="J383" s="34">
        <f t="shared" ref="J383" si="232">J349+J353+J363+J368+J375+J382</f>
        <v>1566.6399999999999</v>
      </c>
      <c r="K383" s="35"/>
      <c r="L383" s="34">
        <f t="shared" ref="L383" ca="1" si="233">L349+L353+L363+L368+L375+L382</f>
        <v>0</v>
      </c>
    </row>
    <row r="384" spans="1:12" ht="16.5" thickBot="1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64</v>
      </c>
      <c r="F384" s="59" t="s">
        <v>46</v>
      </c>
      <c r="G384" s="62">
        <v>3.6</v>
      </c>
      <c r="H384" s="62">
        <v>5.25</v>
      </c>
      <c r="I384" s="62">
        <v>38.700000000000003</v>
      </c>
      <c r="J384" s="59">
        <v>216</v>
      </c>
      <c r="K384" s="60">
        <v>174</v>
      </c>
      <c r="L384" s="48"/>
    </row>
    <row r="385" spans="1:12" ht="15.75" thickBot="1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6.5" thickBot="1" x14ac:dyDescent="0.3">
      <c r="A386" s="25"/>
      <c r="B386" s="16"/>
      <c r="C386" s="11"/>
      <c r="D386" s="7" t="s">
        <v>22</v>
      </c>
      <c r="E386" s="58" t="s">
        <v>66</v>
      </c>
      <c r="F386" s="59">
        <v>200</v>
      </c>
      <c r="G386" s="62">
        <v>1.8</v>
      </c>
      <c r="H386" s="62">
        <v>3.4</v>
      </c>
      <c r="I386" s="59">
        <v>8</v>
      </c>
      <c r="J386" s="59">
        <v>60</v>
      </c>
      <c r="K386" s="60">
        <v>377</v>
      </c>
      <c r="L386" s="51"/>
    </row>
    <row r="387" spans="1:12" ht="16.5" thickBot="1" x14ac:dyDescent="0.3">
      <c r="A387" s="25"/>
      <c r="B387" s="16"/>
      <c r="C387" s="11"/>
      <c r="D387" s="7" t="s">
        <v>23</v>
      </c>
      <c r="E387" s="61" t="s">
        <v>67</v>
      </c>
      <c r="F387" s="62" t="s">
        <v>68</v>
      </c>
      <c r="G387" s="62">
        <v>3.5</v>
      </c>
      <c r="H387" s="62">
        <v>9.1</v>
      </c>
      <c r="I387" s="62" t="s">
        <v>133</v>
      </c>
      <c r="J387" s="62">
        <v>188</v>
      </c>
      <c r="K387" s="63">
        <v>1</v>
      </c>
      <c r="L387" s="51"/>
    </row>
    <row r="388" spans="1:12" ht="16.5" thickBot="1" x14ac:dyDescent="0.3">
      <c r="A388" s="25"/>
      <c r="B388" s="16"/>
      <c r="C388" s="11"/>
      <c r="D388" s="7" t="s">
        <v>24</v>
      </c>
      <c r="E388" s="61" t="s">
        <v>69</v>
      </c>
      <c r="F388" s="62">
        <v>100</v>
      </c>
      <c r="G388" s="62">
        <v>0.6</v>
      </c>
      <c r="H388" s="62"/>
      <c r="I388" s="62">
        <v>10.6</v>
      </c>
      <c r="J388" s="62" t="s">
        <v>70</v>
      </c>
      <c r="K388" s="63">
        <v>338</v>
      </c>
      <c r="L388" s="51"/>
    </row>
    <row r="389" spans="1:12" ht="16.5" thickBot="1" x14ac:dyDescent="0.3">
      <c r="A389" s="25"/>
      <c r="B389" s="16"/>
      <c r="C389" s="11"/>
      <c r="D389" s="6"/>
      <c r="E389" s="61" t="s">
        <v>71</v>
      </c>
      <c r="F389" s="62">
        <v>40</v>
      </c>
      <c r="G389" s="62">
        <v>5.08</v>
      </c>
      <c r="H389" s="62">
        <v>4.5999999999999996</v>
      </c>
      <c r="I389" s="62" t="s">
        <v>134</v>
      </c>
      <c r="J389" s="62">
        <v>63</v>
      </c>
      <c r="K389" s="63">
        <v>209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v>550</v>
      </c>
      <c r="G391" s="21">
        <v>14.58</v>
      </c>
      <c r="H391" s="21">
        <f t="shared" ref="H391" si="234">SUM(H384:H390)</f>
        <v>22.35</v>
      </c>
      <c r="I391" s="21">
        <v>77.11</v>
      </c>
      <c r="J391" s="21">
        <v>598.4</v>
      </c>
      <c r="K391" s="27"/>
      <c r="L391" s="21">
        <f t="shared" ref="L391:L433" si="235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.75" thickBot="1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36">SUM(G392:G394)</f>
        <v>0</v>
      </c>
      <c r="H395" s="21">
        <f t="shared" ref="H395" si="237">SUM(H392:H394)</f>
        <v>0</v>
      </c>
      <c r="I395" s="21">
        <f t="shared" ref="I395" si="238">SUM(I392:I394)</f>
        <v>0</v>
      </c>
      <c r="J395" s="21">
        <f t="shared" ref="J395" si="239">SUM(J392:J394)</f>
        <v>0</v>
      </c>
      <c r="K395" s="27"/>
      <c r="L395" s="21">
        <f t="shared" ref="L395" ca="1" si="240">SUM(L392:L400)</f>
        <v>0</v>
      </c>
    </row>
    <row r="396" spans="1:12" ht="16.5" thickBot="1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135</v>
      </c>
      <c r="F396" s="59">
        <v>60</v>
      </c>
      <c r="G396" s="59">
        <v>1</v>
      </c>
      <c r="H396" s="59" t="s">
        <v>53</v>
      </c>
      <c r="I396" s="59">
        <v>1</v>
      </c>
      <c r="J396" s="59">
        <v>7</v>
      </c>
      <c r="K396" s="52"/>
      <c r="L396" s="51"/>
    </row>
    <row r="397" spans="1:12" ht="16.5" thickBot="1" x14ac:dyDescent="0.3">
      <c r="A397" s="25"/>
      <c r="B397" s="16"/>
      <c r="C397" s="11"/>
      <c r="D397" s="7" t="s">
        <v>28</v>
      </c>
      <c r="E397" s="61" t="s">
        <v>136</v>
      </c>
      <c r="F397" s="62">
        <v>250</v>
      </c>
      <c r="G397" s="62">
        <v>6</v>
      </c>
      <c r="H397" s="62">
        <v>5</v>
      </c>
      <c r="I397" s="62">
        <v>19</v>
      </c>
      <c r="J397" s="62">
        <v>107</v>
      </c>
      <c r="K397" s="60">
        <v>138</v>
      </c>
      <c r="L397" s="51"/>
    </row>
    <row r="398" spans="1:12" ht="16.5" thickBot="1" x14ac:dyDescent="0.3">
      <c r="A398" s="25"/>
      <c r="B398" s="16"/>
      <c r="C398" s="11"/>
      <c r="D398" s="7" t="s">
        <v>29</v>
      </c>
      <c r="E398" s="61" t="s">
        <v>137</v>
      </c>
      <c r="F398" s="62">
        <v>130</v>
      </c>
      <c r="G398" s="62">
        <v>12</v>
      </c>
      <c r="H398" s="62">
        <v>16</v>
      </c>
      <c r="I398" s="62">
        <v>9</v>
      </c>
      <c r="J398" s="62">
        <v>211</v>
      </c>
      <c r="K398" s="63">
        <v>444</v>
      </c>
      <c r="L398" s="51"/>
    </row>
    <row r="399" spans="1:12" ht="16.5" thickBot="1" x14ac:dyDescent="0.3">
      <c r="A399" s="25"/>
      <c r="B399" s="16"/>
      <c r="C399" s="11"/>
      <c r="D399" s="7" t="s">
        <v>30</v>
      </c>
      <c r="E399" s="61" t="s">
        <v>138</v>
      </c>
      <c r="F399" s="62">
        <v>150</v>
      </c>
      <c r="G399" s="62">
        <v>4</v>
      </c>
      <c r="H399" s="62">
        <v>5</v>
      </c>
      <c r="I399" s="62">
        <v>37</v>
      </c>
      <c r="J399" s="62">
        <v>210</v>
      </c>
      <c r="K399" s="63">
        <v>465</v>
      </c>
      <c r="L399" s="51"/>
    </row>
    <row r="400" spans="1:12" ht="16.5" thickBot="1" x14ac:dyDescent="0.3">
      <c r="A400" s="25"/>
      <c r="B400" s="16"/>
      <c r="C400" s="11"/>
      <c r="D400" s="7" t="s">
        <v>31</v>
      </c>
      <c r="E400" s="61" t="s">
        <v>90</v>
      </c>
      <c r="F400" s="62">
        <v>200</v>
      </c>
      <c r="G400" s="62" t="s">
        <v>53</v>
      </c>
      <c r="H400" s="62" t="s">
        <v>53</v>
      </c>
      <c r="I400" s="62">
        <v>28</v>
      </c>
      <c r="J400" s="62">
        <v>117</v>
      </c>
      <c r="K400" s="63">
        <v>585</v>
      </c>
      <c r="L400" s="51"/>
    </row>
    <row r="401" spans="1:12" ht="16.5" thickBot="1" x14ac:dyDescent="0.3">
      <c r="A401" s="25"/>
      <c r="B401" s="16"/>
      <c r="C401" s="11"/>
      <c r="D401" s="7" t="s">
        <v>32</v>
      </c>
      <c r="E401" s="61" t="s">
        <v>58</v>
      </c>
      <c r="F401" s="62">
        <v>25</v>
      </c>
      <c r="G401" s="62">
        <v>2</v>
      </c>
      <c r="H401" s="62">
        <v>0.2</v>
      </c>
      <c r="I401" s="62">
        <v>14.6</v>
      </c>
      <c r="J401" s="62" t="s">
        <v>59</v>
      </c>
      <c r="K401" s="52"/>
      <c r="L401" s="51"/>
    </row>
    <row r="402" spans="1:12" ht="16.5" thickBot="1" x14ac:dyDescent="0.3">
      <c r="A402" s="25"/>
      <c r="B402" s="16"/>
      <c r="C402" s="11"/>
      <c r="D402" s="7" t="s">
        <v>33</v>
      </c>
      <c r="E402" s="61" t="s">
        <v>78</v>
      </c>
      <c r="F402" s="62">
        <v>25</v>
      </c>
      <c r="G402" s="62">
        <v>1.6</v>
      </c>
      <c r="H402" s="62" t="s">
        <v>57</v>
      </c>
      <c r="I402" s="62">
        <v>10.3</v>
      </c>
      <c r="J402" s="62" t="s">
        <v>61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v>865</v>
      </c>
      <c r="G405" s="21">
        <f t="shared" ref="G405:I405" si="241">SUM(G396:G404)</f>
        <v>26.6</v>
      </c>
      <c r="H405" s="21">
        <v>26.4</v>
      </c>
      <c r="I405" s="21">
        <f t="shared" si="241"/>
        <v>118.89999999999999</v>
      </c>
      <c r="J405" s="21">
        <v>767.2</v>
      </c>
      <c r="K405" s="27"/>
      <c r="L405" s="21">
        <f t="shared" ref="L405" ca="1" si="242">SUM(L402:L410)</f>
        <v>0</v>
      </c>
    </row>
    <row r="406" spans="1:12" ht="16.5" thickBot="1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61" t="s">
        <v>175</v>
      </c>
      <c r="F406" s="62">
        <v>30</v>
      </c>
      <c r="G406" s="62">
        <v>3.15</v>
      </c>
      <c r="H406" s="62">
        <v>3.4</v>
      </c>
      <c r="I406" s="62">
        <v>16</v>
      </c>
      <c r="J406" s="62">
        <v>117</v>
      </c>
      <c r="K406" s="52"/>
      <c r="L406" s="51"/>
    </row>
    <row r="407" spans="1:12" ht="16.5" thickBot="1" x14ac:dyDescent="0.3">
      <c r="A407" s="25"/>
      <c r="B407" s="16"/>
      <c r="C407" s="11"/>
      <c r="D407" s="12" t="s">
        <v>31</v>
      </c>
      <c r="E407" s="58" t="s">
        <v>174</v>
      </c>
      <c r="F407" s="59">
        <v>200</v>
      </c>
      <c r="G407" s="62">
        <v>5.6</v>
      </c>
      <c r="H407" s="62">
        <v>6.4</v>
      </c>
      <c r="I407" s="62">
        <v>8.1999999999999993</v>
      </c>
      <c r="J407" s="59">
        <v>117</v>
      </c>
      <c r="K407" s="73">
        <v>386</v>
      </c>
      <c r="L407" s="51"/>
    </row>
    <row r="408" spans="1:12" ht="16.5" thickBot="1" x14ac:dyDescent="0.3">
      <c r="A408" s="25"/>
      <c r="B408" s="16"/>
      <c r="C408" s="11"/>
      <c r="D408" s="6"/>
      <c r="E408" s="61" t="s">
        <v>157</v>
      </c>
      <c r="F408" s="62">
        <v>150</v>
      </c>
      <c r="G408" s="62">
        <v>1.4</v>
      </c>
      <c r="H408" s="62">
        <v>0.3</v>
      </c>
      <c r="I408" s="62">
        <v>12.1</v>
      </c>
      <c r="J408" s="62">
        <v>64</v>
      </c>
      <c r="K408" s="52"/>
      <c r="L408" s="51"/>
    </row>
    <row r="409" spans="1:12" ht="16.5" thickBot="1" x14ac:dyDescent="0.3">
      <c r="A409" s="25"/>
      <c r="B409" s="16"/>
      <c r="C409" s="11"/>
      <c r="D409" s="6"/>
      <c r="E409" s="98"/>
      <c r="F409" s="99"/>
      <c r="G409" s="100"/>
      <c r="H409" s="99"/>
      <c r="I409" s="100"/>
      <c r="J409" s="99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380</v>
      </c>
      <c r="G410" s="21">
        <f t="shared" ref="G410" si="243">SUM(G406:G409)</f>
        <v>10.15</v>
      </c>
      <c r="H410" s="21">
        <f t="shared" ref="H410" si="244">SUM(H406:H409)</f>
        <v>10.100000000000001</v>
      </c>
      <c r="I410" s="21">
        <f t="shared" ref="I410" si="245">SUM(I406:I409)</f>
        <v>36.299999999999997</v>
      </c>
      <c r="J410" s="21">
        <f t="shared" ref="J410" si="246">SUM(J406:J409)</f>
        <v>298</v>
      </c>
      <c r="K410" s="27"/>
      <c r="L410" s="21">
        <f t="shared" ref="L410" ca="1" si="247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248">SUM(G411:G416)</f>
        <v>0</v>
      </c>
      <c r="H417" s="21">
        <f t="shared" ref="H417" si="249">SUM(H411:H416)</f>
        <v>0</v>
      </c>
      <c r="I417" s="21">
        <f t="shared" ref="I417" si="250">SUM(I411:I416)</f>
        <v>0</v>
      </c>
      <c r="J417" s="21">
        <f t="shared" ref="J417" si="251">SUM(J411:J416)</f>
        <v>0</v>
      </c>
      <c r="K417" s="27"/>
      <c r="L417" s="21">
        <f t="shared" ref="L417" ca="1" si="252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253">SUM(G418:G423)</f>
        <v>0</v>
      </c>
      <c r="H424" s="21">
        <f t="shared" ref="H424" si="254">SUM(H418:H423)</f>
        <v>0</v>
      </c>
      <c r="I424" s="21">
        <f t="shared" ref="I424" si="255">SUM(I418:I423)</f>
        <v>0</v>
      </c>
      <c r="J424" s="21">
        <f t="shared" ref="J424" si="256">SUM(J418:J423)</f>
        <v>0</v>
      </c>
      <c r="K424" s="27"/>
      <c r="L424" s="21">
        <f t="shared" ref="L424" ca="1" si="257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105" t="s">
        <v>4</v>
      </c>
      <c r="D425" s="106"/>
      <c r="E425" s="33"/>
      <c r="F425" s="34">
        <f>F391+F395+F405+F410+F417+F424</f>
        <v>1795</v>
      </c>
      <c r="G425" s="34">
        <v>49.73</v>
      </c>
      <c r="H425" s="34">
        <v>59.45</v>
      </c>
      <c r="I425" s="34">
        <v>242.41</v>
      </c>
      <c r="J425" s="34">
        <f t="shared" ref="J425" si="258">J391+J395+J405+J410+J417+J424</f>
        <v>1663.6</v>
      </c>
      <c r="K425" s="35"/>
      <c r="L425" s="34">
        <f t="shared" ref="L425" ca="1" si="259">L391+L395+L405+L410+L417+L424</f>
        <v>0</v>
      </c>
    </row>
    <row r="426" spans="1:12" ht="16.5" thickBot="1" x14ac:dyDescent="0.3">
      <c r="A426" s="22">
        <v>2</v>
      </c>
      <c r="B426" s="23">
        <v>4</v>
      </c>
      <c r="C426" s="24" t="s">
        <v>20</v>
      </c>
      <c r="D426" s="5" t="s">
        <v>21</v>
      </c>
      <c r="E426" s="58" t="s">
        <v>79</v>
      </c>
      <c r="F426" s="59" t="s">
        <v>80</v>
      </c>
      <c r="G426" s="59">
        <v>8.51</v>
      </c>
      <c r="H426" s="59">
        <v>6.8</v>
      </c>
      <c r="I426" s="59">
        <v>40.26</v>
      </c>
      <c r="J426" s="59">
        <v>225.7</v>
      </c>
      <c r="K426" s="60">
        <v>204</v>
      </c>
      <c r="L426" s="48"/>
    </row>
    <row r="427" spans="1:12" ht="15.75" thickBot="1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6.5" thickBot="1" x14ac:dyDescent="0.3">
      <c r="A428" s="25"/>
      <c r="B428" s="16"/>
      <c r="C428" s="11"/>
      <c r="D428" s="7" t="s">
        <v>22</v>
      </c>
      <c r="E428" s="58" t="s">
        <v>66</v>
      </c>
      <c r="F428" s="59">
        <v>200</v>
      </c>
      <c r="G428" s="59">
        <v>1.8</v>
      </c>
      <c r="H428" s="59">
        <v>3.4</v>
      </c>
      <c r="I428" s="59">
        <v>8</v>
      </c>
      <c r="J428" s="59">
        <v>60</v>
      </c>
      <c r="K428" s="60">
        <v>377</v>
      </c>
      <c r="L428" s="51"/>
    </row>
    <row r="429" spans="1:12" ht="16.5" thickBot="1" x14ac:dyDescent="0.3">
      <c r="A429" s="25"/>
      <c r="B429" s="16"/>
      <c r="C429" s="11"/>
      <c r="D429" s="7" t="s">
        <v>23</v>
      </c>
      <c r="E429" s="61" t="s">
        <v>139</v>
      </c>
      <c r="F429" s="62" t="s">
        <v>140</v>
      </c>
      <c r="G429" s="62">
        <v>4</v>
      </c>
      <c r="H429" s="62">
        <v>1.3</v>
      </c>
      <c r="I429" s="62">
        <v>28</v>
      </c>
      <c r="J429" s="62">
        <v>210</v>
      </c>
      <c r="K429" s="63">
        <v>2</v>
      </c>
      <c r="L429" s="51"/>
    </row>
    <row r="430" spans="1:12" ht="16.5" thickBot="1" x14ac:dyDescent="0.3">
      <c r="A430" s="25"/>
      <c r="B430" s="16"/>
      <c r="C430" s="11"/>
      <c r="D430" s="7" t="s">
        <v>24</v>
      </c>
      <c r="E430" s="61"/>
      <c r="F430" s="62"/>
      <c r="G430" s="59"/>
      <c r="H430" s="59"/>
      <c r="I430" s="59"/>
      <c r="J430" s="62"/>
      <c r="K430" s="63"/>
      <c r="L430" s="51"/>
    </row>
    <row r="431" spans="1:12" ht="16.5" thickBot="1" x14ac:dyDescent="0.3">
      <c r="A431" s="25"/>
      <c r="B431" s="16"/>
      <c r="C431" s="11"/>
      <c r="D431" s="6"/>
      <c r="E431" s="61" t="s">
        <v>71</v>
      </c>
      <c r="F431" s="62">
        <v>40</v>
      </c>
      <c r="G431" s="59">
        <v>5.08</v>
      </c>
      <c r="H431" s="59">
        <v>4.5999999999999996</v>
      </c>
      <c r="I431" s="59">
        <v>0.28000000000000003</v>
      </c>
      <c r="J431" s="62">
        <v>63</v>
      </c>
      <c r="K431" s="63">
        <v>209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v>500</v>
      </c>
      <c r="G433" s="21">
        <f t="shared" ref="G433:J433" si="260">SUM(G426:G432)</f>
        <v>19.39</v>
      </c>
      <c r="H433" s="21">
        <f t="shared" si="260"/>
        <v>16.100000000000001</v>
      </c>
      <c r="I433" s="21">
        <f t="shared" si="260"/>
        <v>76.539999999999992</v>
      </c>
      <c r="J433" s="21">
        <f t="shared" si="260"/>
        <v>558.70000000000005</v>
      </c>
      <c r="K433" s="27"/>
      <c r="L433" s="21">
        <f t="shared" si="235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.75" thickBot="1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61">SUM(G434:G436)</f>
        <v>0</v>
      </c>
      <c r="H437" s="21">
        <f t="shared" ref="H437" si="262">SUM(H434:H436)</f>
        <v>0</v>
      </c>
      <c r="I437" s="21">
        <f t="shared" ref="I437" si="263">SUM(I434:I436)</f>
        <v>0</v>
      </c>
      <c r="J437" s="21">
        <f t="shared" ref="J437" si="264">SUM(J434:J436)</f>
        <v>0</v>
      </c>
      <c r="K437" s="27"/>
      <c r="L437" s="21">
        <f t="shared" ref="L437" ca="1" si="265">SUM(L434:L442)</f>
        <v>0</v>
      </c>
    </row>
    <row r="438" spans="1:12" ht="16.5" thickBot="1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8" t="s">
        <v>141</v>
      </c>
      <c r="F438" s="59">
        <v>60</v>
      </c>
      <c r="G438" s="59">
        <v>1</v>
      </c>
      <c r="H438" s="59" t="s">
        <v>53</v>
      </c>
      <c r="I438" s="59">
        <v>5</v>
      </c>
      <c r="J438" s="59">
        <v>33</v>
      </c>
      <c r="K438" s="52"/>
      <c r="L438" s="51"/>
    </row>
    <row r="439" spans="1:12" ht="16.5" thickBot="1" x14ac:dyDescent="0.3">
      <c r="A439" s="25"/>
      <c r="B439" s="16"/>
      <c r="C439" s="11"/>
      <c r="D439" s="7" t="s">
        <v>28</v>
      </c>
      <c r="E439" s="61" t="s">
        <v>142</v>
      </c>
      <c r="F439" s="62">
        <v>270</v>
      </c>
      <c r="G439" s="62">
        <v>7</v>
      </c>
      <c r="H439" s="62">
        <v>5</v>
      </c>
      <c r="I439" s="62">
        <v>22</v>
      </c>
      <c r="J439" s="62">
        <v>167</v>
      </c>
      <c r="K439" s="73">
        <v>24</v>
      </c>
      <c r="L439" s="51"/>
    </row>
    <row r="440" spans="1:12" ht="16.5" thickBot="1" x14ac:dyDescent="0.3">
      <c r="A440" s="25"/>
      <c r="B440" s="16"/>
      <c r="C440" s="11"/>
      <c r="D440" s="7" t="s">
        <v>29</v>
      </c>
      <c r="E440" s="61" t="s">
        <v>143</v>
      </c>
      <c r="F440" s="62">
        <v>100</v>
      </c>
      <c r="G440" s="62">
        <v>13</v>
      </c>
      <c r="H440" s="62">
        <v>14</v>
      </c>
      <c r="I440" s="62">
        <v>11</v>
      </c>
      <c r="J440" s="62">
        <v>174</v>
      </c>
      <c r="K440" s="73">
        <v>277</v>
      </c>
      <c r="L440" s="51"/>
    </row>
    <row r="441" spans="1:12" ht="16.5" thickBot="1" x14ac:dyDescent="0.3">
      <c r="A441" s="25"/>
      <c r="B441" s="16"/>
      <c r="C441" s="11"/>
      <c r="D441" s="7" t="s">
        <v>30</v>
      </c>
      <c r="E441" s="61" t="s">
        <v>144</v>
      </c>
      <c r="F441" s="62">
        <v>150</v>
      </c>
      <c r="G441" s="62">
        <v>7</v>
      </c>
      <c r="H441" s="62">
        <v>3</v>
      </c>
      <c r="I441" s="62">
        <v>36</v>
      </c>
      <c r="J441" s="62">
        <v>160</v>
      </c>
      <c r="K441" s="73">
        <v>469</v>
      </c>
      <c r="L441" s="51"/>
    </row>
    <row r="442" spans="1:12" ht="16.5" thickBot="1" x14ac:dyDescent="0.3">
      <c r="A442" s="25"/>
      <c r="B442" s="16"/>
      <c r="C442" s="11"/>
      <c r="D442" s="7" t="s">
        <v>31</v>
      </c>
      <c r="E442" s="61" t="s">
        <v>126</v>
      </c>
      <c r="F442" s="62">
        <v>200</v>
      </c>
      <c r="G442" s="62">
        <v>1</v>
      </c>
      <c r="H442" s="62" t="s">
        <v>53</v>
      </c>
      <c r="I442" s="62">
        <v>20</v>
      </c>
      <c r="J442" s="62">
        <v>92</v>
      </c>
      <c r="K442" s="73">
        <v>389</v>
      </c>
      <c r="L442" s="51"/>
    </row>
    <row r="443" spans="1:12" ht="16.5" thickBot="1" x14ac:dyDescent="0.3">
      <c r="A443" s="25"/>
      <c r="B443" s="16"/>
      <c r="C443" s="11"/>
      <c r="D443" s="7" t="s">
        <v>32</v>
      </c>
      <c r="E443" s="61" t="s">
        <v>58</v>
      </c>
      <c r="F443" s="62">
        <v>25</v>
      </c>
      <c r="G443" s="62">
        <v>2</v>
      </c>
      <c r="H443" s="62">
        <v>0.2</v>
      </c>
      <c r="I443" s="62">
        <v>14.6</v>
      </c>
      <c r="J443" s="62" t="s">
        <v>59</v>
      </c>
      <c r="K443" s="52"/>
      <c r="L443" s="51"/>
    </row>
    <row r="444" spans="1:12" ht="16.5" thickBot="1" x14ac:dyDescent="0.3">
      <c r="A444" s="25"/>
      <c r="B444" s="16"/>
      <c r="C444" s="11"/>
      <c r="D444" s="7" t="s">
        <v>33</v>
      </c>
      <c r="E444" s="61" t="s">
        <v>78</v>
      </c>
      <c r="F444" s="62">
        <v>25</v>
      </c>
      <c r="G444" s="62">
        <v>1.6</v>
      </c>
      <c r="H444" s="62" t="s">
        <v>57</v>
      </c>
      <c r="I444" s="62">
        <v>10.3</v>
      </c>
      <c r="J444" s="62" t="s">
        <v>61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v>855</v>
      </c>
      <c r="G447" s="21">
        <f t="shared" ref="G447" si="266">SUM(G438:G446)</f>
        <v>32.6</v>
      </c>
      <c r="H447" s="21">
        <v>22.4</v>
      </c>
      <c r="I447" s="21">
        <v>118.9</v>
      </c>
      <c r="J447" s="21">
        <v>741.2</v>
      </c>
      <c r="K447" s="27"/>
      <c r="L447" s="21">
        <f t="shared" ref="L447" ca="1" si="267">SUM(L444:L452)</f>
        <v>0</v>
      </c>
    </row>
    <row r="448" spans="1:12" ht="16.5" thickBot="1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61" t="s">
        <v>150</v>
      </c>
      <c r="F448" s="62">
        <v>30</v>
      </c>
      <c r="G448" s="62">
        <v>2.37</v>
      </c>
      <c r="H448" s="62" t="s">
        <v>158</v>
      </c>
      <c r="I448" s="62" t="s">
        <v>171</v>
      </c>
      <c r="J448" s="62" t="s">
        <v>172</v>
      </c>
      <c r="K448" s="52"/>
      <c r="L448" s="51"/>
    </row>
    <row r="449" spans="1:12" ht="16.5" thickBot="1" x14ac:dyDescent="0.3">
      <c r="A449" s="25"/>
      <c r="B449" s="16"/>
      <c r="C449" s="11"/>
      <c r="D449" s="12" t="s">
        <v>31</v>
      </c>
      <c r="E449" s="58" t="s">
        <v>170</v>
      </c>
      <c r="F449" s="59">
        <v>200</v>
      </c>
      <c r="G449" s="62">
        <v>5.6</v>
      </c>
      <c r="H449" s="62">
        <v>6.4</v>
      </c>
      <c r="I449" s="62">
        <v>8.1999999999999993</v>
      </c>
      <c r="J449" s="59">
        <v>116</v>
      </c>
      <c r="K449" s="52"/>
      <c r="L449" s="51"/>
    </row>
    <row r="450" spans="1:12" ht="16.5" thickBot="1" x14ac:dyDescent="0.3">
      <c r="A450" s="25"/>
      <c r="B450" s="16"/>
      <c r="C450" s="11"/>
      <c r="D450" s="6"/>
      <c r="E450" s="61" t="s">
        <v>153</v>
      </c>
      <c r="F450" s="62">
        <v>100</v>
      </c>
      <c r="G450" s="62" t="s">
        <v>173</v>
      </c>
      <c r="H450" s="62" t="s">
        <v>53</v>
      </c>
      <c r="I450" s="62">
        <v>10.6</v>
      </c>
      <c r="J450" s="62" t="s">
        <v>70</v>
      </c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330</v>
      </c>
      <c r="G452" s="21">
        <v>8.57</v>
      </c>
      <c r="H452" s="21">
        <v>6.7</v>
      </c>
      <c r="I452" s="21">
        <v>33.29</v>
      </c>
      <c r="J452" s="21">
        <v>257.54000000000002</v>
      </c>
      <c r="K452" s="27"/>
      <c r="L452" s="21">
        <f t="shared" ref="L452" ca="1" si="26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269">SUM(G453:G458)</f>
        <v>0</v>
      </c>
      <c r="H459" s="21">
        <f t="shared" ref="H459" si="270">SUM(H453:H458)</f>
        <v>0</v>
      </c>
      <c r="I459" s="21">
        <f t="shared" ref="I459" si="271">SUM(I453:I458)</f>
        <v>0</v>
      </c>
      <c r="J459" s="21">
        <f t="shared" ref="J459" si="272">SUM(J453:J458)</f>
        <v>0</v>
      </c>
      <c r="K459" s="27"/>
      <c r="L459" s="21">
        <f t="shared" ref="L459" ca="1" si="273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274">SUM(G460:G465)</f>
        <v>0</v>
      </c>
      <c r="H466" s="21">
        <f t="shared" ref="H466" si="275">SUM(H460:H465)</f>
        <v>0</v>
      </c>
      <c r="I466" s="21">
        <f t="shared" ref="I466" si="276">SUM(I460:I465)</f>
        <v>0</v>
      </c>
      <c r="J466" s="21">
        <f t="shared" ref="J466" si="277">SUM(J460:J465)</f>
        <v>0</v>
      </c>
      <c r="K466" s="27"/>
      <c r="L466" s="21">
        <f t="shared" ref="L466" ca="1" si="278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105" t="s">
        <v>4</v>
      </c>
      <c r="D467" s="106"/>
      <c r="E467" s="33"/>
      <c r="F467" s="34">
        <f>F433+F437+F447+F452+F459+F466</f>
        <v>1685</v>
      </c>
      <c r="G467" s="34">
        <f t="shared" ref="G467" si="279">G433+G437+G447+G452+G459+G466</f>
        <v>60.56</v>
      </c>
      <c r="H467" s="34">
        <f t="shared" ref="H467" si="280">H433+H437+H447+H452+H459+H466</f>
        <v>45.2</v>
      </c>
      <c r="I467" s="34">
        <f t="shared" ref="I467" si="281">I433+I437+I447+I452+I459+I466</f>
        <v>228.73</v>
      </c>
      <c r="J467" s="34">
        <f t="shared" ref="J467" si="282">J433+J437+J447+J452+J459+J466</f>
        <v>1557.44</v>
      </c>
      <c r="K467" s="35"/>
      <c r="L467" s="34">
        <f t="shared" ref="L467" ca="1" si="283">L433+L437+L447+L452+L459+L466</f>
        <v>0</v>
      </c>
    </row>
    <row r="468" spans="1:12" ht="16.5" thickBot="1" x14ac:dyDescent="0.3">
      <c r="A468" s="22">
        <v>2</v>
      </c>
      <c r="B468" s="23">
        <v>5</v>
      </c>
      <c r="C468" s="24" t="s">
        <v>20</v>
      </c>
      <c r="D468" s="5" t="s">
        <v>21</v>
      </c>
      <c r="E468" s="58" t="s">
        <v>104</v>
      </c>
      <c r="F468" s="59" t="s">
        <v>105</v>
      </c>
      <c r="G468" s="59">
        <v>9.51</v>
      </c>
      <c r="H468" s="59">
        <v>6.1</v>
      </c>
      <c r="I468" s="59" t="s">
        <v>106</v>
      </c>
      <c r="J468" s="59">
        <v>269</v>
      </c>
      <c r="K468" s="66">
        <v>181</v>
      </c>
      <c r="L468" s="48"/>
    </row>
    <row r="469" spans="1:12" ht="15.75" thickBot="1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6.5" thickBot="1" x14ac:dyDescent="0.3">
      <c r="A470" s="25"/>
      <c r="B470" s="16"/>
      <c r="C470" s="11"/>
      <c r="D470" s="7" t="s">
        <v>22</v>
      </c>
      <c r="E470" s="58" t="s">
        <v>107</v>
      </c>
      <c r="F470" s="59">
        <v>200</v>
      </c>
      <c r="G470" s="59">
        <v>5.8</v>
      </c>
      <c r="H470" s="59">
        <v>3.4</v>
      </c>
      <c r="I470" s="59">
        <v>8</v>
      </c>
      <c r="J470" s="59">
        <v>60</v>
      </c>
      <c r="K470" s="60">
        <v>378</v>
      </c>
      <c r="L470" s="51"/>
    </row>
    <row r="471" spans="1:12" ht="16.5" thickBot="1" x14ac:dyDescent="0.3">
      <c r="A471" s="25"/>
      <c r="B471" s="16"/>
      <c r="C471" s="11"/>
      <c r="D471" s="7" t="s">
        <v>23</v>
      </c>
      <c r="E471" s="61" t="s">
        <v>108</v>
      </c>
      <c r="F471" s="62" t="s">
        <v>109</v>
      </c>
      <c r="G471" s="59">
        <v>6.14</v>
      </c>
      <c r="H471" s="59">
        <v>6.48</v>
      </c>
      <c r="I471" s="59">
        <v>10.28</v>
      </c>
      <c r="J471" s="62" t="s">
        <v>110</v>
      </c>
      <c r="K471" s="63">
        <v>3</v>
      </c>
      <c r="L471" s="51"/>
    </row>
    <row r="472" spans="1:12" ht="16.5" thickBot="1" x14ac:dyDescent="0.3">
      <c r="A472" s="25"/>
      <c r="B472" s="16"/>
      <c r="C472" s="11"/>
      <c r="D472" s="7" t="s">
        <v>24</v>
      </c>
      <c r="E472" s="61" t="s">
        <v>69</v>
      </c>
      <c r="F472" s="62">
        <v>100</v>
      </c>
      <c r="G472" s="59">
        <v>0.66</v>
      </c>
      <c r="H472" s="59"/>
      <c r="I472" s="59">
        <v>10.66</v>
      </c>
      <c r="J472" s="62" t="s">
        <v>111</v>
      </c>
      <c r="K472" s="63">
        <v>338</v>
      </c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v>500</v>
      </c>
      <c r="G475" s="21">
        <f t="shared" ref="G475:H475" si="284">SUM(G468:G474)</f>
        <v>22.11</v>
      </c>
      <c r="H475" s="21">
        <f t="shared" si="284"/>
        <v>15.98</v>
      </c>
      <c r="I475" s="21">
        <v>69.45</v>
      </c>
      <c r="J475" s="21">
        <v>482.61</v>
      </c>
      <c r="K475" s="27"/>
      <c r="L475" s="21">
        <f t="shared" ref="L475:L517" si="285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.75" thickBot="1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286">SUM(G476:G478)</f>
        <v>0</v>
      </c>
      <c r="H479" s="21">
        <f t="shared" ref="H479" si="287">SUM(H476:H478)</f>
        <v>0</v>
      </c>
      <c r="I479" s="21">
        <f t="shared" ref="I479" si="288">SUM(I476:I478)</f>
        <v>0</v>
      </c>
      <c r="J479" s="21">
        <f t="shared" ref="J479" si="289">SUM(J476:J478)</f>
        <v>0</v>
      </c>
      <c r="K479" s="27"/>
      <c r="L479" s="21">
        <f t="shared" ref="L479" ca="1" si="290">SUM(L476:L484)</f>
        <v>0</v>
      </c>
    </row>
    <row r="480" spans="1:12" ht="16.5" thickBot="1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 t="s">
        <v>145</v>
      </c>
      <c r="F480" s="59">
        <v>60</v>
      </c>
      <c r="G480" s="59">
        <v>1</v>
      </c>
      <c r="H480" s="59" t="s">
        <v>53</v>
      </c>
      <c r="I480" s="59">
        <v>2</v>
      </c>
      <c r="J480" s="59">
        <v>14</v>
      </c>
      <c r="K480" s="60">
        <v>71</v>
      </c>
      <c r="L480" s="51"/>
    </row>
    <row r="481" spans="1:12" ht="16.5" thickBot="1" x14ac:dyDescent="0.3">
      <c r="A481" s="25"/>
      <c r="B481" s="16"/>
      <c r="C481" s="11"/>
      <c r="D481" s="7" t="s">
        <v>28</v>
      </c>
      <c r="E481" s="61" t="s">
        <v>146</v>
      </c>
      <c r="F481" s="62" t="s">
        <v>87</v>
      </c>
      <c r="G481" s="62">
        <v>9</v>
      </c>
      <c r="H481" s="62">
        <v>7</v>
      </c>
      <c r="I481" s="62">
        <v>11</v>
      </c>
      <c r="J481" s="62">
        <v>146</v>
      </c>
      <c r="K481" s="63">
        <v>99</v>
      </c>
      <c r="L481" s="51"/>
    </row>
    <row r="482" spans="1:12" ht="16.5" thickBot="1" x14ac:dyDescent="0.3">
      <c r="A482" s="25"/>
      <c r="B482" s="16"/>
      <c r="C482" s="11"/>
      <c r="D482" s="7" t="s">
        <v>29</v>
      </c>
      <c r="E482" s="61" t="s">
        <v>147</v>
      </c>
      <c r="F482" s="62">
        <v>90</v>
      </c>
      <c r="G482" s="62">
        <v>11.1</v>
      </c>
      <c r="H482" s="62">
        <v>19.5</v>
      </c>
      <c r="I482" s="62">
        <v>9.9</v>
      </c>
      <c r="J482" s="62" t="s">
        <v>148</v>
      </c>
      <c r="K482" s="63"/>
      <c r="L482" s="51"/>
    </row>
    <row r="483" spans="1:12" ht="16.5" thickBot="1" x14ac:dyDescent="0.3">
      <c r="A483" s="25"/>
      <c r="B483" s="16"/>
      <c r="C483" s="11"/>
      <c r="D483" s="7" t="s">
        <v>30</v>
      </c>
      <c r="E483" s="61" t="s">
        <v>89</v>
      </c>
      <c r="F483" s="62">
        <v>150</v>
      </c>
      <c r="G483" s="62">
        <v>3</v>
      </c>
      <c r="H483" s="62">
        <v>5</v>
      </c>
      <c r="I483" s="62">
        <v>22</v>
      </c>
      <c r="J483" s="62">
        <v>145</v>
      </c>
      <c r="K483" s="63">
        <v>472</v>
      </c>
      <c r="L483" s="51"/>
    </row>
    <row r="484" spans="1:12" ht="16.5" thickBot="1" x14ac:dyDescent="0.3">
      <c r="A484" s="25"/>
      <c r="B484" s="16"/>
      <c r="C484" s="11"/>
      <c r="D484" s="7" t="s">
        <v>31</v>
      </c>
      <c r="E484" s="61" t="s">
        <v>149</v>
      </c>
      <c r="F484" s="62">
        <v>200</v>
      </c>
      <c r="G484" s="62" t="s">
        <v>53</v>
      </c>
      <c r="H484" s="62" t="s">
        <v>53</v>
      </c>
      <c r="I484" s="62">
        <v>28</v>
      </c>
      <c r="J484" s="62">
        <v>115</v>
      </c>
      <c r="K484" s="63">
        <v>698</v>
      </c>
      <c r="L484" s="51"/>
    </row>
    <row r="485" spans="1:12" ht="16.5" thickBot="1" x14ac:dyDescent="0.3">
      <c r="A485" s="25"/>
      <c r="B485" s="16"/>
      <c r="C485" s="11"/>
      <c r="D485" s="7" t="s">
        <v>32</v>
      </c>
      <c r="E485" s="61" t="s">
        <v>58</v>
      </c>
      <c r="F485" s="62">
        <v>25</v>
      </c>
      <c r="G485" s="62">
        <v>2</v>
      </c>
      <c r="H485" s="62">
        <v>0.2</v>
      </c>
      <c r="I485" s="62">
        <v>14.6</v>
      </c>
      <c r="J485" s="62" t="s">
        <v>59</v>
      </c>
      <c r="K485" s="52"/>
      <c r="L485" s="51"/>
    </row>
    <row r="486" spans="1:12" ht="16.5" thickBot="1" x14ac:dyDescent="0.3">
      <c r="A486" s="25"/>
      <c r="B486" s="16"/>
      <c r="C486" s="11"/>
      <c r="D486" s="7" t="s">
        <v>33</v>
      </c>
      <c r="E486" s="61" t="s">
        <v>78</v>
      </c>
      <c r="F486" s="62">
        <v>25</v>
      </c>
      <c r="G486" s="62">
        <v>1.6</v>
      </c>
      <c r="H486" s="62" t="s">
        <v>57</v>
      </c>
      <c r="I486" s="62">
        <v>10.3</v>
      </c>
      <c r="J486" s="62" t="s">
        <v>61</v>
      </c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.75" thickBot="1" x14ac:dyDescent="0.3">
      <c r="A489" s="26"/>
      <c r="B489" s="18"/>
      <c r="C489" s="8"/>
      <c r="D489" s="19" t="s">
        <v>39</v>
      </c>
      <c r="E489" s="9"/>
      <c r="F489" s="21">
        <v>825</v>
      </c>
      <c r="G489" s="21">
        <v>24</v>
      </c>
      <c r="H489" s="21">
        <v>26</v>
      </c>
      <c r="I489" s="21">
        <v>114</v>
      </c>
      <c r="J489" s="21">
        <v>846</v>
      </c>
      <c r="K489" s="27"/>
      <c r="L489" s="21">
        <f t="shared" ref="L489" ca="1" si="291">SUM(L486:L494)</f>
        <v>0</v>
      </c>
    </row>
    <row r="490" spans="1:12" ht="15.75" thickBot="1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85" t="s">
        <v>150</v>
      </c>
      <c r="F490" s="86">
        <v>30</v>
      </c>
      <c r="G490" s="86">
        <v>2.37</v>
      </c>
      <c r="H490" s="86">
        <v>0.3</v>
      </c>
      <c r="I490" s="86">
        <v>14.49</v>
      </c>
      <c r="J490" s="86">
        <v>70.14</v>
      </c>
      <c r="K490" s="87"/>
      <c r="L490" s="51"/>
    </row>
    <row r="491" spans="1:12" ht="15.75" thickBot="1" x14ac:dyDescent="0.3">
      <c r="A491" s="25"/>
      <c r="B491" s="16"/>
      <c r="C491" s="11"/>
      <c r="D491" s="12" t="s">
        <v>31</v>
      </c>
      <c r="E491" s="85" t="s">
        <v>151</v>
      </c>
      <c r="F491" s="86">
        <v>200</v>
      </c>
      <c r="G491" s="86">
        <v>5.4</v>
      </c>
      <c r="H491" s="86">
        <v>5</v>
      </c>
      <c r="I491" s="86">
        <v>11.6</v>
      </c>
      <c r="J491" s="86">
        <v>108</v>
      </c>
      <c r="K491" s="88">
        <v>385</v>
      </c>
      <c r="L491" s="51"/>
    </row>
    <row r="492" spans="1:12" ht="15.75" thickBot="1" x14ac:dyDescent="0.3">
      <c r="A492" s="25"/>
      <c r="B492" s="16"/>
      <c r="C492" s="11"/>
      <c r="D492" s="6"/>
      <c r="E492" s="92" t="s">
        <v>152</v>
      </c>
      <c r="F492" s="93">
        <v>20</v>
      </c>
      <c r="G492" s="93">
        <v>4.6399999999999997</v>
      </c>
      <c r="H492" s="93">
        <v>5.9</v>
      </c>
      <c r="I492" s="93"/>
      <c r="J492" s="93">
        <v>72</v>
      </c>
      <c r="K492" s="94">
        <v>15</v>
      </c>
      <c r="L492" s="51"/>
    </row>
    <row r="493" spans="1:12" ht="15.75" thickBot="1" x14ac:dyDescent="0.3">
      <c r="A493" s="25"/>
      <c r="B493" s="16"/>
      <c r="C493" s="11"/>
      <c r="D493" s="6"/>
      <c r="E493" s="95" t="s">
        <v>153</v>
      </c>
      <c r="F493" s="96">
        <v>100</v>
      </c>
      <c r="G493" s="96">
        <v>0.6</v>
      </c>
      <c r="H493" s="96"/>
      <c r="I493" s="96">
        <v>10.6</v>
      </c>
      <c r="J493" s="96">
        <v>71.400000000000006</v>
      </c>
      <c r="K493" s="97">
        <v>338</v>
      </c>
      <c r="L493" s="51"/>
    </row>
    <row r="494" spans="1:12" ht="15.75" thickBot="1" x14ac:dyDescent="0.3">
      <c r="A494" s="26"/>
      <c r="B494" s="18"/>
      <c r="C494" s="8"/>
      <c r="D494" s="19" t="s">
        <v>39</v>
      </c>
      <c r="E494" s="89"/>
      <c r="F494" s="90">
        <f>SUM(F490:F493)</f>
        <v>350</v>
      </c>
      <c r="G494" s="90">
        <f t="shared" ref="G494:J494" si="292">SUM(G490:G493)</f>
        <v>13.01</v>
      </c>
      <c r="H494" s="90">
        <f t="shared" si="292"/>
        <v>11.2</v>
      </c>
      <c r="I494" s="90">
        <f t="shared" si="292"/>
        <v>36.69</v>
      </c>
      <c r="J494" s="90">
        <f t="shared" si="292"/>
        <v>321.53999999999996</v>
      </c>
      <c r="K494" s="91"/>
      <c r="L494" s="21">
        <f t="shared" ref="L494" ca="1" si="293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294">SUM(G495:G500)</f>
        <v>0</v>
      </c>
      <c r="H501" s="21">
        <f t="shared" ref="H501" si="295">SUM(H495:H500)</f>
        <v>0</v>
      </c>
      <c r="I501" s="21">
        <f t="shared" ref="I501" si="296">SUM(I495:I500)</f>
        <v>0</v>
      </c>
      <c r="J501" s="21">
        <f t="shared" ref="J501" si="297">SUM(J495:J500)</f>
        <v>0</v>
      </c>
      <c r="K501" s="27"/>
      <c r="L501" s="21">
        <f t="shared" ref="L501" ca="1" si="298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299">SUM(G502:G507)</f>
        <v>0</v>
      </c>
      <c r="H508" s="21">
        <f t="shared" ref="H508" si="300">SUM(H502:H507)</f>
        <v>0</v>
      </c>
      <c r="I508" s="21">
        <f t="shared" ref="I508" si="301">SUM(I502:I507)</f>
        <v>0</v>
      </c>
      <c r="J508" s="21">
        <f t="shared" ref="J508" si="302">SUM(J502:J507)</f>
        <v>0</v>
      </c>
      <c r="K508" s="27"/>
      <c r="L508" s="21">
        <f t="shared" ref="L508" ca="1" si="303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105" t="s">
        <v>4</v>
      </c>
      <c r="D509" s="106"/>
      <c r="E509" s="33"/>
      <c r="F509" s="34">
        <f>F475+F479+F489+F494+F501+F508</f>
        <v>1675</v>
      </c>
      <c r="G509" s="34">
        <v>62.82</v>
      </c>
      <c r="H509" s="34">
        <v>59.08</v>
      </c>
      <c r="I509" s="34">
        <v>203.94</v>
      </c>
      <c r="J509" s="34">
        <v>1598.85</v>
      </c>
      <c r="K509" s="35"/>
      <c r="L509" s="34">
        <f t="shared" ref="L509" ca="1" si="304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05">SUM(G510:G516)</f>
        <v>0</v>
      </c>
      <c r="H517" s="21">
        <f t="shared" ref="H517" si="306">SUM(H510:H516)</f>
        <v>0</v>
      </c>
      <c r="I517" s="21">
        <f t="shared" ref="I517" si="307">SUM(I510:I516)</f>
        <v>0</v>
      </c>
      <c r="J517" s="21">
        <f t="shared" ref="J517" si="308">SUM(J510:J516)</f>
        <v>0</v>
      </c>
      <c r="K517" s="27"/>
      <c r="L517" s="21">
        <f t="shared" si="285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09">SUM(G518:G520)</f>
        <v>0</v>
      </c>
      <c r="H521" s="21">
        <f t="shared" ref="H521" si="310">SUM(H518:H520)</f>
        <v>0</v>
      </c>
      <c r="I521" s="21">
        <f t="shared" ref="I521" si="311">SUM(I518:I520)</f>
        <v>0</v>
      </c>
      <c r="J521" s="21">
        <f t="shared" ref="J521" si="312">SUM(J518:J520)</f>
        <v>0</v>
      </c>
      <c r="K521" s="27"/>
      <c r="L521" s="21">
        <f t="shared" ref="L521" ca="1" si="313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14">SUM(G522:G530)</f>
        <v>0</v>
      </c>
      <c r="H531" s="21">
        <f t="shared" ref="H531" si="315">SUM(H522:H530)</f>
        <v>0</v>
      </c>
      <c r="I531" s="21">
        <f t="shared" ref="I531" si="316">SUM(I522:I530)</f>
        <v>0</v>
      </c>
      <c r="J531" s="21">
        <f t="shared" ref="J531" si="317">SUM(J522:J530)</f>
        <v>0</v>
      </c>
      <c r="K531" s="27"/>
      <c r="L531" s="21">
        <f t="shared" ref="L531" ca="1" si="318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19">SUM(G532:G535)</f>
        <v>0</v>
      </c>
      <c r="H536" s="21">
        <f t="shared" ref="H536" si="320">SUM(H532:H535)</f>
        <v>0</v>
      </c>
      <c r="I536" s="21">
        <f t="shared" ref="I536" si="321">SUM(I532:I535)</f>
        <v>0</v>
      </c>
      <c r="J536" s="21">
        <f t="shared" ref="J536" si="322">SUM(J532:J535)</f>
        <v>0</v>
      </c>
      <c r="K536" s="27"/>
      <c r="L536" s="21">
        <f t="shared" ref="L536" ca="1" si="323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24">SUM(G537:G542)</f>
        <v>0</v>
      </c>
      <c r="H543" s="21">
        <f t="shared" ref="H543" si="325">SUM(H537:H542)</f>
        <v>0</v>
      </c>
      <c r="I543" s="21">
        <f t="shared" ref="I543" si="326">SUM(I537:I542)</f>
        <v>0</v>
      </c>
      <c r="J543" s="21">
        <f t="shared" ref="J543" si="327">SUM(J537:J542)</f>
        <v>0</v>
      </c>
      <c r="K543" s="27"/>
      <c r="L543" s="21">
        <f t="shared" ref="L543" ca="1" si="328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29">SUM(G544:G549)</f>
        <v>0</v>
      </c>
      <c r="H550" s="21">
        <f t="shared" ref="H550" si="330">SUM(H544:H549)</f>
        <v>0</v>
      </c>
      <c r="I550" s="21">
        <f t="shared" ref="I550" si="331">SUM(I544:I549)</f>
        <v>0</v>
      </c>
      <c r="J550" s="21">
        <f t="shared" ref="J550" si="332">SUM(J544:J549)</f>
        <v>0</v>
      </c>
      <c r="K550" s="27"/>
      <c r="L550" s="21">
        <f t="shared" ref="L550" ca="1" si="333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105" t="s">
        <v>4</v>
      </c>
      <c r="D551" s="106"/>
      <c r="E551" s="33"/>
      <c r="F551" s="34">
        <f>F517+F521+F531+F536+F543+F550</f>
        <v>0</v>
      </c>
      <c r="G551" s="34">
        <f t="shared" ref="G551" si="334">G517+G521+G531+G536+G543+G550</f>
        <v>0</v>
      </c>
      <c r="H551" s="34">
        <f t="shared" ref="H551" si="335">H517+H521+H531+H536+H543+H550</f>
        <v>0</v>
      </c>
      <c r="I551" s="34">
        <f t="shared" ref="I551" si="336">I517+I521+I531+I536+I543+I550</f>
        <v>0</v>
      </c>
      <c r="J551" s="34">
        <f t="shared" ref="J551" si="337">J517+J521+J531+J536+J543+J550</f>
        <v>0</v>
      </c>
      <c r="K551" s="35"/>
      <c r="L551" s="34">
        <f t="shared" ref="L551" ca="1" si="338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39">SUM(G552:G558)</f>
        <v>0</v>
      </c>
      <c r="H559" s="21">
        <f t="shared" ref="H559" si="340">SUM(H552:H558)</f>
        <v>0</v>
      </c>
      <c r="I559" s="21">
        <f t="shared" ref="I559" si="341">SUM(I552:I558)</f>
        <v>0</v>
      </c>
      <c r="J559" s="21">
        <f t="shared" ref="J559" si="342">SUM(J552:J558)</f>
        <v>0</v>
      </c>
      <c r="K559" s="27"/>
      <c r="L559" s="21">
        <f t="shared" ref="L559" si="343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44">SUM(G560:G562)</f>
        <v>0</v>
      </c>
      <c r="H563" s="21">
        <f t="shared" ref="H563" si="345">SUM(H560:H562)</f>
        <v>0</v>
      </c>
      <c r="I563" s="21">
        <f t="shared" ref="I563" si="346">SUM(I560:I562)</f>
        <v>0</v>
      </c>
      <c r="J563" s="21">
        <f t="shared" ref="J563" si="347">SUM(J560:J562)</f>
        <v>0</v>
      </c>
      <c r="K563" s="27"/>
      <c r="L563" s="21">
        <f t="shared" ref="L563" ca="1" si="348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49">SUM(G564:G572)</f>
        <v>0</v>
      </c>
      <c r="H573" s="21">
        <f t="shared" ref="H573" si="350">SUM(H564:H572)</f>
        <v>0</v>
      </c>
      <c r="I573" s="21">
        <f t="shared" ref="I573" si="351">SUM(I564:I572)</f>
        <v>0</v>
      </c>
      <c r="J573" s="21">
        <f t="shared" ref="J573" si="352">SUM(J564:J572)</f>
        <v>0</v>
      </c>
      <c r="K573" s="27"/>
      <c r="L573" s="21">
        <f t="shared" ref="L573" ca="1" si="353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54">SUM(G574:G577)</f>
        <v>0</v>
      </c>
      <c r="H578" s="21">
        <f t="shared" ref="H578" si="355">SUM(H574:H577)</f>
        <v>0</v>
      </c>
      <c r="I578" s="21">
        <f t="shared" ref="I578" si="356">SUM(I574:I577)</f>
        <v>0</v>
      </c>
      <c r="J578" s="21">
        <f t="shared" ref="J578" si="357">SUM(J574:J577)</f>
        <v>0</v>
      </c>
      <c r="K578" s="27"/>
      <c r="L578" s="21">
        <f t="shared" ref="L578" ca="1" si="35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59">SUM(G579:G584)</f>
        <v>0</v>
      </c>
      <c r="H585" s="21">
        <f t="shared" ref="H585" si="360">SUM(H579:H584)</f>
        <v>0</v>
      </c>
      <c r="I585" s="21">
        <f t="shared" ref="I585" si="361">SUM(I579:I584)</f>
        <v>0</v>
      </c>
      <c r="J585" s="21">
        <f t="shared" ref="J585" si="362">SUM(J579:J584)</f>
        <v>0</v>
      </c>
      <c r="K585" s="27"/>
      <c r="L585" s="21">
        <f t="shared" ref="L585" ca="1" si="363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64">SUM(G586:G591)</f>
        <v>0</v>
      </c>
      <c r="H592" s="21">
        <f t="shared" ref="H592" si="365">SUM(H586:H591)</f>
        <v>0</v>
      </c>
      <c r="I592" s="21">
        <f t="shared" ref="I592" si="366">SUM(I586:I591)</f>
        <v>0</v>
      </c>
      <c r="J592" s="21">
        <f t="shared" ref="J592" si="367">SUM(J586:J591)</f>
        <v>0</v>
      </c>
      <c r="K592" s="27"/>
      <c r="L592" s="21">
        <f t="shared" ref="L592" ca="1" si="368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102" t="s">
        <v>4</v>
      </c>
      <c r="D593" s="103"/>
      <c r="E593" s="39"/>
      <c r="F593" s="40">
        <f>F559+F563+F573+F578+F585+F592</f>
        <v>0</v>
      </c>
      <c r="G593" s="40">
        <f t="shared" ref="G593" si="369">G559+G563+G573+G578+G585+G592</f>
        <v>0</v>
      </c>
      <c r="H593" s="40">
        <f t="shared" ref="H593" si="370">H559+H563+H573+H578+H585+H592</f>
        <v>0</v>
      </c>
      <c r="I593" s="40">
        <f t="shared" ref="I593" si="371">I559+I563+I573+I578+I585+I592</f>
        <v>0</v>
      </c>
      <c r="J593" s="40">
        <f t="shared" ref="J593" si="372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104" t="s">
        <v>5</v>
      </c>
      <c r="D594" s="104"/>
      <c r="E594" s="104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1708.2</v>
      </c>
      <c r="G594" s="42">
        <f t="shared" ref="G594:L594" si="373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54.596000000000004</v>
      </c>
      <c r="H594" s="42">
        <f t="shared" si="373"/>
        <v>52.554000000000009</v>
      </c>
      <c r="I594" s="42">
        <f t="shared" si="373"/>
        <v>238.21599999999998</v>
      </c>
      <c r="J594" s="42">
        <f t="shared" si="373"/>
        <v>1643.8430000000001</v>
      </c>
      <c r="K594" s="42"/>
      <c r="L594" s="42" t="e">
        <f t="shared" ca="1" si="373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</cp:lastModifiedBy>
  <cp:lastPrinted>2023-10-16T12:18:15Z</cp:lastPrinted>
  <dcterms:created xsi:type="dcterms:W3CDTF">2022-05-16T14:23:56Z</dcterms:created>
  <dcterms:modified xsi:type="dcterms:W3CDTF">2023-10-17T07:18:44Z</dcterms:modified>
</cp:coreProperties>
</file>